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1825CCBA-4E43-48E3-8A32-C69BE89A3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2" r:id="rId1"/>
    <sheet name="Calendario" sheetId="11" r:id="rId2"/>
    <sheet name="Instrucciones" sheetId="17" r:id="rId3"/>
    <sheet name="Servicio1" sheetId="14" state="hidden" r:id="rId4"/>
    <sheet name="Servicio2" sheetId="9" state="hidden" r:id="rId5"/>
    <sheet name="Servicio3" sheetId="1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D13" i="9"/>
  <c r="AI4" i="10" s="1"/>
  <c r="B13" i="9"/>
  <c r="I12" i="9"/>
  <c r="D12" i="9"/>
  <c r="AF4" i="10" s="1"/>
  <c r="B12" i="9"/>
  <c r="I11" i="9"/>
  <c r="D11" i="9"/>
  <c r="AC4" i="10" s="1"/>
  <c r="B11" i="9"/>
  <c r="I10" i="9"/>
  <c r="D10" i="9"/>
  <c r="Z4" i="10" s="1"/>
  <c r="B10" i="9"/>
  <c r="I9" i="9"/>
  <c r="D9" i="9"/>
  <c r="W4" i="10" s="1"/>
  <c r="B9" i="9"/>
  <c r="O8" i="9"/>
  <c r="I8" i="9"/>
  <c r="D8" i="9"/>
  <c r="T4" i="10" s="1"/>
  <c r="B8" i="9"/>
  <c r="O7" i="9"/>
  <c r="I7" i="9"/>
  <c r="D7" i="9"/>
  <c r="Q4" i="10" s="1"/>
  <c r="B7" i="9"/>
  <c r="O6" i="9"/>
  <c r="I6" i="9"/>
  <c r="D6" i="9"/>
  <c r="N4" i="10" s="1"/>
  <c r="B6" i="9"/>
  <c r="O5" i="9"/>
  <c r="I5" i="9"/>
  <c r="D5" i="9"/>
  <c r="K4" i="10" s="1"/>
  <c r="B5" i="9"/>
  <c r="O4" i="9"/>
  <c r="I4" i="9"/>
  <c r="D4" i="9"/>
  <c r="H4" i="10" s="1"/>
  <c r="B4" i="9"/>
  <c r="O3" i="9"/>
  <c r="I3" i="9"/>
  <c r="D3" i="9"/>
  <c r="E4" i="10" s="1"/>
  <c r="B3" i="9"/>
  <c r="O2" i="9"/>
  <c r="I2" i="9"/>
  <c r="D2" i="9"/>
  <c r="BT2" i="11" s="1"/>
  <c r="B2" i="9"/>
  <c r="D34" i="14"/>
  <c r="G34" i="14" s="1"/>
  <c r="D33" i="14"/>
  <c r="G33" i="14" s="1"/>
  <c r="D32" i="14"/>
  <c r="G32" i="14" s="1"/>
  <c r="D31" i="14"/>
  <c r="G31" i="14" s="1"/>
  <c r="D30" i="14"/>
  <c r="G30" i="14" s="1"/>
  <c r="D29" i="14"/>
  <c r="G29" i="14" s="1"/>
  <c r="D28" i="14"/>
  <c r="G28" i="14" s="1"/>
  <c r="D27" i="14"/>
  <c r="G27" i="14" s="1"/>
  <c r="D26" i="14"/>
  <c r="G26" i="14" s="1"/>
  <c r="D25" i="14"/>
  <c r="G25" i="14" s="1"/>
  <c r="D24" i="14"/>
  <c r="G24" i="14" s="1"/>
  <c r="D23" i="14"/>
  <c r="G23" i="14" s="1"/>
  <c r="D22" i="14"/>
  <c r="G22" i="14" s="1"/>
  <c r="D21" i="14"/>
  <c r="G21" i="14" s="1"/>
  <c r="D20" i="14"/>
  <c r="G20" i="14" s="1"/>
  <c r="D19" i="14"/>
  <c r="G19" i="14" s="1"/>
  <c r="D18" i="14"/>
  <c r="G18" i="14" s="1"/>
  <c r="D17" i="14"/>
  <c r="G17" i="14" s="1"/>
  <c r="D16" i="14"/>
  <c r="G16" i="14" s="1"/>
  <c r="D15" i="14"/>
  <c r="G15" i="14" s="1"/>
  <c r="B15" i="14"/>
  <c r="F30" i="14" s="1"/>
  <c r="H30" i="14" s="1"/>
  <c r="D14" i="14"/>
  <c r="G14" i="14" s="1"/>
  <c r="D13" i="14"/>
  <c r="G13" i="14" s="1"/>
  <c r="B13" i="14"/>
  <c r="D12" i="14"/>
  <c r="G12" i="14" s="1"/>
  <c r="D11" i="14"/>
  <c r="G11" i="14" s="1"/>
  <c r="B11" i="14"/>
  <c r="D3" i="14" s="1"/>
  <c r="G3" i="14" s="1"/>
  <c r="D10" i="14"/>
  <c r="G10" i="14" s="1"/>
  <c r="H37" i="12"/>
  <c r="O10" i="9" l="1"/>
  <c r="I2" i="11"/>
  <c r="P2" i="11"/>
  <c r="W2" i="11"/>
  <c r="CA2" i="11"/>
  <c r="B2" i="11"/>
  <c r="AD2" i="11"/>
  <c r="AK2" i="11"/>
  <c r="AY2" i="11"/>
  <c r="AR2" i="11"/>
  <c r="BF2" i="11"/>
  <c r="BM2" i="11"/>
  <c r="K5" i="10"/>
  <c r="T5" i="10"/>
  <c r="F31" i="14"/>
  <c r="H31" i="14" s="1"/>
  <c r="I31" i="14" s="1"/>
  <c r="F19" i="14"/>
  <c r="H19" i="14" s="1"/>
  <c r="I19" i="14" s="1"/>
  <c r="F10" i="14"/>
  <c r="H10" i="14" s="1"/>
  <c r="I10" i="14" s="1"/>
  <c r="F17" i="14"/>
  <c r="H17" i="14" s="1"/>
  <c r="I17" i="14" s="1"/>
  <c r="F12" i="14"/>
  <c r="H12" i="14" s="1"/>
  <c r="I12" i="14" s="1"/>
  <c r="F7" i="14"/>
  <c r="F27" i="14"/>
  <c r="H27" i="14" s="1"/>
  <c r="I27" i="14" s="1"/>
  <c r="F22" i="14"/>
  <c r="H22" i="14" s="1"/>
  <c r="I22" i="14" s="1"/>
  <c r="F32" i="14"/>
  <c r="H32" i="14" s="1"/>
  <c r="I32" i="14" s="1"/>
  <c r="F14" i="14"/>
  <c r="H14" i="14" s="1"/>
  <c r="I14" i="14" s="1"/>
  <c r="F4" i="14"/>
  <c r="F24" i="14"/>
  <c r="H24" i="14" s="1"/>
  <c r="I24" i="14" s="1"/>
  <c r="F9" i="14"/>
  <c r="F29" i="14"/>
  <c r="F16" i="14"/>
  <c r="H16" i="14" s="1"/>
  <c r="I16" i="14" s="1"/>
  <c r="F34" i="14"/>
  <c r="F26" i="14"/>
  <c r="H26" i="14" s="1"/>
  <c r="I26" i="14" s="1"/>
  <c r="F21" i="14"/>
  <c r="H21" i="14" s="1"/>
  <c r="I21" i="14" s="1"/>
  <c r="F11" i="14"/>
  <c r="H11" i="14" s="1"/>
  <c r="I11" i="14" s="1"/>
  <c r="F6" i="14"/>
  <c r="F18" i="14"/>
  <c r="H18" i="14" s="1"/>
  <c r="I18" i="14" s="1"/>
  <c r="F13" i="14"/>
  <c r="H13" i="14" s="1"/>
  <c r="I13" i="14" s="1"/>
  <c r="F3" i="14"/>
  <c r="H3" i="14" s="1"/>
  <c r="D4" i="14" s="1"/>
  <c r="F28" i="14"/>
  <c r="H28" i="14" s="1"/>
  <c r="I28" i="14" s="1"/>
  <c r="F23" i="14"/>
  <c r="H23" i="14" s="1"/>
  <c r="I23" i="14" s="1"/>
  <c r="F8" i="14"/>
  <c r="F33" i="14"/>
  <c r="H33" i="14" s="1"/>
  <c r="I33" i="14" s="1"/>
  <c r="F15" i="14"/>
  <c r="H15" i="14" s="1"/>
  <c r="I15" i="14" s="1"/>
  <c r="F5" i="14"/>
  <c r="F25" i="14"/>
  <c r="H25" i="14" s="1"/>
  <c r="I25" i="14" s="1"/>
  <c r="F20" i="14"/>
  <c r="H20" i="14" s="1"/>
  <c r="I20" i="14" s="1"/>
  <c r="I30" i="14"/>
  <c r="AF5" i="10"/>
  <c r="E5" i="10"/>
  <c r="N5" i="10"/>
  <c r="W5" i="10"/>
  <c r="AI5" i="10"/>
  <c r="Z5" i="10"/>
  <c r="H5" i="10"/>
  <c r="Q5" i="10"/>
  <c r="AJ2" i="10"/>
  <c r="R2" i="10"/>
  <c r="AI2" i="10"/>
  <c r="AJ4" i="10" s="1"/>
  <c r="Q2" i="10"/>
  <c r="R4" i="10" s="1"/>
  <c r="AG2" i="10"/>
  <c r="O2" i="10"/>
  <c r="AF2" i="10"/>
  <c r="AG4" i="10" s="1"/>
  <c r="N2" i="10"/>
  <c r="O4" i="10" s="1"/>
  <c r="AD2" i="10"/>
  <c r="L2" i="10"/>
  <c r="AC2" i="10"/>
  <c r="AD4" i="10" s="1"/>
  <c r="K2" i="10"/>
  <c r="L4" i="10" s="1"/>
  <c r="AA2" i="10"/>
  <c r="I2" i="10"/>
  <c r="Z2" i="10"/>
  <c r="AA4" i="10" s="1"/>
  <c r="H2" i="10"/>
  <c r="I4" i="10" s="1"/>
  <c r="X2" i="10"/>
  <c r="F2" i="10"/>
  <c r="W2" i="10"/>
  <c r="X4" i="10" s="1"/>
  <c r="E2" i="10"/>
  <c r="F4" i="10" s="1"/>
  <c r="U2" i="10"/>
  <c r="C2" i="10"/>
  <c r="B4" i="10"/>
  <c r="T2" i="10"/>
  <c r="U4" i="10" s="1"/>
  <c r="AC5" i="10"/>
  <c r="B2" i="10"/>
  <c r="I3" i="14" l="1"/>
  <c r="W3" i="11"/>
  <c r="P3" i="11"/>
  <c r="AR3" i="11"/>
  <c r="BM3" i="11"/>
  <c r="BF3" i="11"/>
  <c r="AD3" i="11"/>
  <c r="CA3" i="11"/>
  <c r="BT3" i="11"/>
  <c r="AK3" i="11"/>
  <c r="I3" i="11"/>
  <c r="AY3" i="11"/>
  <c r="H29" i="14"/>
  <c r="I29" i="14" s="1"/>
  <c r="AA5" i="10"/>
  <c r="Z6" i="10"/>
  <c r="U5" i="10"/>
  <c r="T6" i="10"/>
  <c r="G4" i="14"/>
  <c r="L5" i="10"/>
  <c r="K6" i="10"/>
  <c r="X5" i="10"/>
  <c r="W6" i="10"/>
  <c r="AD5" i="10"/>
  <c r="AC6" i="10"/>
  <c r="O5" i="10"/>
  <c r="N6" i="10"/>
  <c r="AJ5" i="10"/>
  <c r="AI6" i="10"/>
  <c r="R5" i="10"/>
  <c r="Q6" i="10"/>
  <c r="F5" i="10"/>
  <c r="E6" i="10"/>
  <c r="C4" i="10"/>
  <c r="B5" i="10"/>
  <c r="H34" i="14"/>
  <c r="I34" i="14" s="1"/>
  <c r="I5" i="10"/>
  <c r="H6" i="10"/>
  <c r="AG5" i="10"/>
  <c r="AF6" i="10"/>
  <c r="P4" i="11" l="1"/>
  <c r="I4" i="11"/>
  <c r="BM4" i="11"/>
  <c r="AK4" i="11"/>
  <c r="B3" i="11"/>
  <c r="CA4" i="11"/>
  <c r="AY4" i="11"/>
  <c r="BF4" i="11"/>
  <c r="W4" i="11"/>
  <c r="AR4" i="11"/>
  <c r="BT4" i="11"/>
  <c r="AD4" i="11"/>
  <c r="U6" i="10"/>
  <c r="T7" i="10"/>
  <c r="C5" i="10"/>
  <c r="B6" i="10"/>
  <c r="AJ6" i="10"/>
  <c r="AI7" i="10"/>
  <c r="X6" i="10"/>
  <c r="W7" i="10"/>
  <c r="AG6" i="10"/>
  <c r="AF7" i="10"/>
  <c r="F6" i="10"/>
  <c r="E7" i="10"/>
  <c r="O6" i="10"/>
  <c r="N7" i="10"/>
  <c r="AD6" i="10"/>
  <c r="AC7" i="10"/>
  <c r="L6" i="10"/>
  <c r="K7" i="10"/>
  <c r="R6" i="10"/>
  <c r="Q7" i="10"/>
  <c r="I6" i="10"/>
  <c r="H7" i="10"/>
  <c r="H4" i="14"/>
  <c r="I4" i="14" s="1"/>
  <c r="AA6" i="10"/>
  <c r="Z7" i="10"/>
  <c r="BF5" i="11" l="1"/>
  <c r="I5" i="11"/>
  <c r="BM5" i="11"/>
  <c r="B4" i="11"/>
  <c r="AD5" i="11"/>
  <c r="BT5" i="11"/>
  <c r="AY5" i="11"/>
  <c r="P5" i="11"/>
  <c r="AK5" i="11"/>
  <c r="W5" i="11"/>
  <c r="CA5" i="11"/>
  <c r="AR5" i="11"/>
  <c r="F7" i="10"/>
  <c r="E8" i="10"/>
  <c r="AJ7" i="10"/>
  <c r="AI8" i="10"/>
  <c r="AG7" i="10"/>
  <c r="AF8" i="10"/>
  <c r="C6" i="10"/>
  <c r="B7" i="10"/>
  <c r="D5" i="14"/>
  <c r="L7" i="10"/>
  <c r="K8" i="10"/>
  <c r="AA7" i="10"/>
  <c r="Z8" i="10"/>
  <c r="I7" i="10"/>
  <c r="H8" i="10"/>
  <c r="X7" i="10"/>
  <c r="W8" i="10"/>
  <c r="U7" i="10"/>
  <c r="T8" i="10"/>
  <c r="O7" i="10"/>
  <c r="N8" i="10"/>
  <c r="R7" i="10"/>
  <c r="Q8" i="10"/>
  <c r="AD7" i="10"/>
  <c r="AC8" i="10"/>
  <c r="BT6" i="11" l="1"/>
  <c r="BF6" i="11"/>
  <c r="CA6" i="11"/>
  <c r="I6" i="11"/>
  <c r="AK6" i="11"/>
  <c r="AY6" i="11"/>
  <c r="BM6" i="11"/>
  <c r="P6" i="11"/>
  <c r="W6" i="11"/>
  <c r="AD6" i="11"/>
  <c r="B5" i="11"/>
  <c r="AR6" i="11"/>
  <c r="AG8" i="10"/>
  <c r="AF9" i="10"/>
  <c r="AA8" i="10"/>
  <c r="Z9" i="10"/>
  <c r="I8" i="10"/>
  <c r="H9" i="10"/>
  <c r="R8" i="10"/>
  <c r="Q9" i="10"/>
  <c r="AJ8" i="10"/>
  <c r="AI9" i="10"/>
  <c r="AD8" i="10"/>
  <c r="AC9" i="10"/>
  <c r="O8" i="10"/>
  <c r="N9" i="10"/>
  <c r="G5" i="14"/>
  <c r="L8" i="10"/>
  <c r="K9" i="10"/>
  <c r="U8" i="10"/>
  <c r="T9" i="10"/>
  <c r="X8" i="10"/>
  <c r="W9" i="10"/>
  <c r="C7" i="10"/>
  <c r="B8" i="10"/>
  <c r="F8" i="10"/>
  <c r="E9" i="10"/>
  <c r="P7" i="11" l="1"/>
  <c r="W7" i="11"/>
  <c r="AD7" i="11"/>
  <c r="BT7" i="11"/>
  <c r="BF7" i="11"/>
  <c r="B6" i="11"/>
  <c r="BM7" i="11"/>
  <c r="I7" i="11"/>
  <c r="AY7" i="11"/>
  <c r="CA7" i="11"/>
  <c r="AR7" i="11"/>
  <c r="AK7" i="11"/>
  <c r="L9" i="10"/>
  <c r="K10" i="10"/>
  <c r="C8" i="10"/>
  <c r="B9" i="10"/>
  <c r="O9" i="10"/>
  <c r="N10" i="10"/>
  <c r="R9" i="10"/>
  <c r="Q10" i="10"/>
  <c r="AD9" i="10"/>
  <c r="AC10" i="10"/>
  <c r="I9" i="10"/>
  <c r="H10" i="10"/>
  <c r="AG9" i="10"/>
  <c r="AF10" i="10"/>
  <c r="X9" i="10"/>
  <c r="W10" i="10"/>
  <c r="AJ9" i="10"/>
  <c r="AI10" i="10"/>
  <c r="AA9" i="10"/>
  <c r="Z10" i="10"/>
  <c r="H5" i="14"/>
  <c r="I5" i="14" s="1"/>
  <c r="F9" i="10"/>
  <c r="E10" i="10"/>
  <c r="U9" i="10"/>
  <c r="T10" i="10"/>
  <c r="AD8" i="11" l="1"/>
  <c r="BT8" i="11"/>
  <c r="AR8" i="11"/>
  <c r="B7" i="11"/>
  <c r="W8" i="11"/>
  <c r="I8" i="11"/>
  <c r="CA8" i="11"/>
  <c r="AY8" i="11"/>
  <c r="P8" i="11"/>
  <c r="BM8" i="11"/>
  <c r="BF8" i="11"/>
  <c r="AK8" i="11"/>
  <c r="I10" i="10"/>
  <c r="H11" i="10"/>
  <c r="AJ10" i="10"/>
  <c r="AI11" i="10"/>
  <c r="AA10" i="10"/>
  <c r="Z11" i="10"/>
  <c r="O10" i="10"/>
  <c r="N11" i="10"/>
  <c r="X10" i="10"/>
  <c r="W11" i="10"/>
  <c r="AD10" i="10"/>
  <c r="AC11" i="10"/>
  <c r="C9" i="10"/>
  <c r="B10" i="10"/>
  <c r="AG10" i="10"/>
  <c r="AF11" i="10"/>
  <c r="R10" i="10"/>
  <c r="Q11" i="10"/>
  <c r="F10" i="10"/>
  <c r="E11" i="10"/>
  <c r="U10" i="10"/>
  <c r="T11" i="10"/>
  <c r="L10" i="10"/>
  <c r="K11" i="10"/>
  <c r="D6" i="14"/>
  <c r="AK9" i="11" l="1"/>
  <c r="P9" i="11"/>
  <c r="CA9" i="11"/>
  <c r="BF9" i="11"/>
  <c r="BT9" i="11"/>
  <c r="B8" i="11"/>
  <c r="W9" i="11"/>
  <c r="AR9" i="11"/>
  <c r="AY9" i="11"/>
  <c r="BM9" i="11"/>
  <c r="I9" i="11"/>
  <c r="AD9" i="11"/>
  <c r="R11" i="10"/>
  <c r="Q12" i="10"/>
  <c r="AA11" i="10"/>
  <c r="Z12" i="10"/>
  <c r="G6" i="14"/>
  <c r="AG11" i="10"/>
  <c r="AF12" i="10"/>
  <c r="X11" i="10"/>
  <c r="W12" i="10"/>
  <c r="O11" i="10"/>
  <c r="N12" i="10"/>
  <c r="F11" i="10"/>
  <c r="E12" i="10"/>
  <c r="C10" i="10"/>
  <c r="B11" i="10"/>
  <c r="AJ11" i="10"/>
  <c r="AI12" i="10"/>
  <c r="L11" i="10"/>
  <c r="K12" i="10"/>
  <c r="I11" i="10"/>
  <c r="H12" i="10"/>
  <c r="AD11" i="10"/>
  <c r="AC12" i="10"/>
  <c r="U11" i="10"/>
  <c r="T12" i="10"/>
  <c r="I10" i="11" l="1"/>
  <c r="B9" i="11"/>
  <c r="AK10" i="11"/>
  <c r="BM10" i="11"/>
  <c r="BF10" i="11"/>
  <c r="AD10" i="11"/>
  <c r="P10" i="11"/>
  <c r="AY10" i="11"/>
  <c r="AR10" i="11"/>
  <c r="W10" i="11"/>
  <c r="BT10" i="11"/>
  <c r="CA10" i="11"/>
  <c r="I12" i="10"/>
  <c r="H13" i="10"/>
  <c r="AA12" i="10"/>
  <c r="Z13" i="10"/>
  <c r="C11" i="10"/>
  <c r="B12" i="10"/>
  <c r="X12" i="10"/>
  <c r="W13" i="10"/>
  <c r="L12" i="10"/>
  <c r="K13" i="10"/>
  <c r="F12" i="10"/>
  <c r="E13" i="10"/>
  <c r="AG12" i="10"/>
  <c r="AF13" i="10"/>
  <c r="AJ12" i="10"/>
  <c r="AI13" i="10"/>
  <c r="R12" i="10"/>
  <c r="Q13" i="10"/>
  <c r="U12" i="10"/>
  <c r="T13" i="10"/>
  <c r="H6" i="14"/>
  <c r="O12" i="10"/>
  <c r="N13" i="10"/>
  <c r="AD12" i="10"/>
  <c r="AC13" i="10"/>
  <c r="P11" i="11" l="1"/>
  <c r="W11" i="11"/>
  <c r="AR11" i="11"/>
  <c r="AY11" i="11"/>
  <c r="BM11" i="11"/>
  <c r="AD11" i="11"/>
  <c r="AK11" i="11"/>
  <c r="B10" i="11"/>
  <c r="BT11" i="11"/>
  <c r="I11" i="11"/>
  <c r="CA11" i="11"/>
  <c r="BF11" i="11"/>
  <c r="R13" i="10"/>
  <c r="Q14" i="10"/>
  <c r="C12" i="10"/>
  <c r="B13" i="10"/>
  <c r="X13" i="10"/>
  <c r="W14" i="10"/>
  <c r="AA13" i="10"/>
  <c r="Z14" i="10"/>
  <c r="O13" i="10"/>
  <c r="N14" i="10"/>
  <c r="U13" i="10"/>
  <c r="T14" i="10"/>
  <c r="L13" i="10"/>
  <c r="K14" i="10"/>
  <c r="D7" i="14"/>
  <c r="AJ13" i="10"/>
  <c r="AI14" i="10"/>
  <c r="I6" i="14"/>
  <c r="F13" i="10"/>
  <c r="E14" i="10"/>
  <c r="AD13" i="10"/>
  <c r="AC14" i="10"/>
  <c r="AG13" i="10"/>
  <c r="AF14" i="10"/>
  <c r="I13" i="10"/>
  <c r="H14" i="10"/>
  <c r="AY12" i="11" l="1"/>
  <c r="BF12" i="11"/>
  <c r="B11" i="11"/>
  <c r="W12" i="11"/>
  <c r="AK12" i="11"/>
  <c r="BT12" i="11"/>
  <c r="I12" i="11"/>
  <c r="CA12" i="11"/>
  <c r="P12" i="11"/>
  <c r="BM12" i="11"/>
  <c r="AD12" i="11"/>
  <c r="AR12" i="11"/>
  <c r="F14" i="10"/>
  <c r="E15" i="10"/>
  <c r="AJ14" i="10"/>
  <c r="AI15" i="10"/>
  <c r="X14" i="10"/>
  <c r="W15" i="10"/>
  <c r="I14" i="10"/>
  <c r="H15" i="10"/>
  <c r="AA14" i="10"/>
  <c r="Z15" i="10"/>
  <c r="G7" i="14"/>
  <c r="AG14" i="10"/>
  <c r="AF15" i="10"/>
  <c r="C13" i="10"/>
  <c r="B14" i="10"/>
  <c r="L14" i="10"/>
  <c r="K15" i="10"/>
  <c r="U14" i="10"/>
  <c r="T15" i="10"/>
  <c r="O14" i="10"/>
  <c r="N15" i="10"/>
  <c r="AD14" i="10"/>
  <c r="AC15" i="10"/>
  <c r="R14" i="10"/>
  <c r="Q15" i="10"/>
  <c r="AK13" i="11" l="1"/>
  <c r="BT13" i="11"/>
  <c r="I13" i="11"/>
  <c r="BF13" i="11"/>
  <c r="P13" i="11"/>
  <c r="AR13" i="11"/>
  <c r="W13" i="11"/>
  <c r="BM13" i="11"/>
  <c r="AD13" i="11"/>
  <c r="AY13" i="11"/>
  <c r="B12" i="11"/>
  <c r="CA13" i="11"/>
  <c r="I15" i="10"/>
  <c r="H16" i="10"/>
  <c r="C14" i="10"/>
  <c r="B15" i="10"/>
  <c r="O15" i="10"/>
  <c r="N16" i="10"/>
  <c r="X15" i="10"/>
  <c r="W16" i="10"/>
  <c r="AD15" i="10"/>
  <c r="AC16" i="10"/>
  <c r="R15" i="10"/>
  <c r="Q16" i="10"/>
  <c r="AG15" i="10"/>
  <c r="AF16" i="10"/>
  <c r="H7" i="14"/>
  <c r="AA15" i="10"/>
  <c r="Z16" i="10"/>
  <c r="U15" i="10"/>
  <c r="T16" i="10"/>
  <c r="AJ15" i="10"/>
  <c r="AI16" i="10"/>
  <c r="F15" i="10"/>
  <c r="E16" i="10"/>
  <c r="L15" i="10"/>
  <c r="K16" i="10"/>
  <c r="BF14" i="11" l="1"/>
  <c r="BT14" i="11"/>
  <c r="P14" i="11"/>
  <c r="B13" i="11"/>
  <c r="W14" i="11"/>
  <c r="BM14" i="11"/>
  <c r="AD14" i="11"/>
  <c r="I14" i="11"/>
  <c r="AY14" i="11"/>
  <c r="AK14" i="11"/>
  <c r="CA14" i="11"/>
  <c r="AR14" i="11"/>
  <c r="I16" i="10"/>
  <c r="H17" i="10"/>
  <c r="AD16" i="10"/>
  <c r="AC17" i="10"/>
  <c r="X16" i="10"/>
  <c r="W17" i="10"/>
  <c r="R16" i="10"/>
  <c r="Q17" i="10"/>
  <c r="L16" i="10"/>
  <c r="K17" i="10"/>
  <c r="O16" i="10"/>
  <c r="N17" i="10"/>
  <c r="D8" i="14"/>
  <c r="AJ16" i="10"/>
  <c r="AI17" i="10"/>
  <c r="I7" i="14"/>
  <c r="C15" i="10"/>
  <c r="B16" i="10"/>
  <c r="AA16" i="10"/>
  <c r="Z17" i="10"/>
  <c r="U16" i="10"/>
  <c r="T17" i="10"/>
  <c r="AG16" i="10"/>
  <c r="AF17" i="10"/>
  <c r="F16" i="10"/>
  <c r="E17" i="10"/>
  <c r="BT15" i="11" l="1"/>
  <c r="AR15" i="11"/>
  <c r="CA15" i="11"/>
  <c r="I15" i="11"/>
  <c r="W15" i="11"/>
  <c r="AD15" i="11"/>
  <c r="BF15" i="11"/>
  <c r="AK15" i="11"/>
  <c r="AY15" i="11"/>
  <c r="P15" i="11"/>
  <c r="B14" i="11"/>
  <c r="BM15" i="11"/>
  <c r="AD17" i="10"/>
  <c r="AC18" i="10"/>
  <c r="AA17" i="10"/>
  <c r="Z18" i="10"/>
  <c r="AJ17" i="10"/>
  <c r="AI18" i="10"/>
  <c r="C16" i="10"/>
  <c r="B17" i="10"/>
  <c r="O17" i="10"/>
  <c r="N18" i="10"/>
  <c r="U17" i="10"/>
  <c r="T18" i="10"/>
  <c r="L17" i="10"/>
  <c r="K18" i="10"/>
  <c r="X17" i="10"/>
  <c r="W18" i="10"/>
  <c r="AG17" i="10"/>
  <c r="AF18" i="10"/>
  <c r="F17" i="10"/>
  <c r="E18" i="10"/>
  <c r="R17" i="10"/>
  <c r="Q18" i="10"/>
  <c r="I17" i="10"/>
  <c r="H18" i="10"/>
  <c r="G8" i="14"/>
  <c r="AY16" i="11" l="1"/>
  <c r="BF16" i="11"/>
  <c r="W16" i="11"/>
  <c r="AR16" i="11"/>
  <c r="AD16" i="11"/>
  <c r="BT16" i="11"/>
  <c r="AK16" i="11"/>
  <c r="I16" i="11"/>
  <c r="B15" i="11"/>
  <c r="CA16" i="11"/>
  <c r="BM16" i="11"/>
  <c r="P16" i="11"/>
  <c r="H8" i="14"/>
  <c r="AA18" i="10"/>
  <c r="Z19" i="10"/>
  <c r="I18" i="10"/>
  <c r="H19" i="10"/>
  <c r="AG18" i="10"/>
  <c r="AF19" i="10"/>
  <c r="C17" i="10"/>
  <c r="B18" i="10"/>
  <c r="R18" i="10"/>
  <c r="Q19" i="10"/>
  <c r="AD18" i="10"/>
  <c r="AC19" i="10"/>
  <c r="X18" i="10"/>
  <c r="W19" i="10"/>
  <c r="U18" i="10"/>
  <c r="T19" i="10"/>
  <c r="AJ18" i="10"/>
  <c r="AI19" i="10"/>
  <c r="F18" i="10"/>
  <c r="E19" i="10"/>
  <c r="L18" i="10"/>
  <c r="K19" i="10"/>
  <c r="O18" i="10"/>
  <c r="N19" i="10"/>
  <c r="AY17" i="11" l="1"/>
  <c r="AD17" i="11"/>
  <c r="BM17" i="11"/>
  <c r="W17" i="11"/>
  <c r="CA17" i="11"/>
  <c r="BT17" i="11"/>
  <c r="BF17" i="11"/>
  <c r="AK17" i="11"/>
  <c r="B16" i="11"/>
  <c r="AR17" i="11"/>
  <c r="P17" i="11"/>
  <c r="I17" i="11"/>
  <c r="U19" i="10"/>
  <c r="T20" i="10"/>
  <c r="X19" i="10"/>
  <c r="W20" i="10"/>
  <c r="AD19" i="10"/>
  <c r="AC20" i="10"/>
  <c r="I19" i="10"/>
  <c r="H20" i="10"/>
  <c r="F19" i="10"/>
  <c r="E20" i="10"/>
  <c r="C18" i="10"/>
  <c r="B19" i="10"/>
  <c r="AA19" i="10"/>
  <c r="Z20" i="10"/>
  <c r="L19" i="10"/>
  <c r="K20" i="10"/>
  <c r="R19" i="10"/>
  <c r="Q20" i="10"/>
  <c r="O19" i="10"/>
  <c r="N20" i="10"/>
  <c r="AJ19" i="10"/>
  <c r="AI20" i="10"/>
  <c r="AG19" i="10"/>
  <c r="AF20" i="10"/>
  <c r="D9" i="14"/>
  <c r="AP17" i="11" s="1"/>
  <c r="AO17" i="11" s="1"/>
  <c r="I8" i="14"/>
  <c r="N17" i="11" l="1"/>
  <c r="M17" i="11" s="1"/>
  <c r="N16" i="11"/>
  <c r="M16" i="11" s="1"/>
  <c r="S4" i="11"/>
  <c r="Z10" i="11"/>
  <c r="BK17" i="11"/>
  <c r="BJ17" i="11" s="1"/>
  <c r="BB17" i="11"/>
  <c r="AY18" i="11"/>
  <c r="BB18" i="11" s="1"/>
  <c r="P18" i="11"/>
  <c r="BF18" i="11"/>
  <c r="W18" i="11"/>
  <c r="Z18" i="11" s="1"/>
  <c r="BT18" i="11"/>
  <c r="BY18" i="11" s="1"/>
  <c r="BX18" i="11" s="1"/>
  <c r="AR18" i="11"/>
  <c r="BM18" i="11"/>
  <c r="BP18" i="11" s="1"/>
  <c r="B17" i="11"/>
  <c r="AD18" i="11"/>
  <c r="AI18" i="11" s="1"/>
  <c r="AH18" i="11" s="1"/>
  <c r="I18" i="11"/>
  <c r="N18" i="11" s="1"/>
  <c r="M18" i="11" s="1"/>
  <c r="AK18" i="11"/>
  <c r="AP18" i="11" s="1"/>
  <c r="AO18" i="11" s="1"/>
  <c r="CA18" i="11"/>
  <c r="AI17" i="11"/>
  <c r="AH17" i="11" s="1"/>
  <c r="AA20" i="10"/>
  <c r="Z21" i="10"/>
  <c r="I20" i="10"/>
  <c r="H21" i="10"/>
  <c r="X20" i="10"/>
  <c r="W21" i="10"/>
  <c r="CD17" i="11"/>
  <c r="C19" i="10"/>
  <c r="B20" i="10"/>
  <c r="BW17" i="11"/>
  <c r="AW17" i="11"/>
  <c r="AV17" i="11" s="1"/>
  <c r="U17" i="11"/>
  <c r="T17" i="11" s="1"/>
  <c r="AU17" i="11"/>
  <c r="BI17" i="11"/>
  <c r="S17" i="11"/>
  <c r="BP17" i="11"/>
  <c r="AD20" i="10"/>
  <c r="AC21" i="10"/>
  <c r="CF17" i="11"/>
  <c r="CE17" i="11" s="1"/>
  <c r="E16" i="11"/>
  <c r="BR17" i="11"/>
  <c r="BQ17" i="11" s="1"/>
  <c r="AJ20" i="10"/>
  <c r="AI21" i="10"/>
  <c r="F20" i="10"/>
  <c r="E21" i="10"/>
  <c r="G9" i="14"/>
  <c r="BB14" i="11"/>
  <c r="U14" i="11"/>
  <c r="T14" i="11" s="1"/>
  <c r="BD14" i="11"/>
  <c r="BC14" i="11" s="1"/>
  <c r="S14" i="11"/>
  <c r="AP14" i="11"/>
  <c r="AO14" i="11" s="1"/>
  <c r="AW14" i="11"/>
  <c r="AV14" i="11" s="1"/>
  <c r="BI14" i="11"/>
  <c r="E13" i="11"/>
  <c r="BR14" i="11"/>
  <c r="BQ14" i="11" s="1"/>
  <c r="G13" i="11"/>
  <c r="F13" i="11" s="1"/>
  <c r="Z14" i="11"/>
  <c r="N14" i="11"/>
  <c r="M14" i="11" s="1"/>
  <c r="BK14" i="11"/>
  <c r="BJ14" i="11" s="1"/>
  <c r="L14" i="11"/>
  <c r="AN14" i="11"/>
  <c r="BY14" i="11"/>
  <c r="BX14" i="11" s="1"/>
  <c r="BW14" i="11"/>
  <c r="CD14" i="11"/>
  <c r="CF14" i="11"/>
  <c r="CE14" i="11" s="1"/>
  <c r="BP14" i="11"/>
  <c r="CF11" i="11"/>
  <c r="CE11" i="11" s="1"/>
  <c r="Z3" i="11"/>
  <c r="BP9" i="11"/>
  <c r="AN8" i="11"/>
  <c r="L8" i="11"/>
  <c r="BD8" i="11"/>
  <c r="BC8" i="11" s="1"/>
  <c r="U6" i="11"/>
  <c r="T6" i="11" s="1"/>
  <c r="BB11" i="11"/>
  <c r="G8" i="11"/>
  <c r="F8" i="11" s="1"/>
  <c r="CD9" i="11"/>
  <c r="AU10" i="11"/>
  <c r="Z7" i="11"/>
  <c r="CD3" i="11"/>
  <c r="BB9" i="11"/>
  <c r="BR11" i="11"/>
  <c r="BQ11" i="11" s="1"/>
  <c r="G5" i="11"/>
  <c r="F5" i="11" s="1"/>
  <c r="CD13" i="11"/>
  <c r="S13" i="11"/>
  <c r="G7" i="11"/>
  <c r="F7" i="11" s="1"/>
  <c r="Z9" i="11"/>
  <c r="AN15" i="11"/>
  <c r="E12" i="11"/>
  <c r="BI13" i="11"/>
  <c r="AG8" i="11"/>
  <c r="AW9" i="11"/>
  <c r="AV9" i="11" s="1"/>
  <c r="AG11" i="11"/>
  <c r="BD15" i="11"/>
  <c r="BC15" i="11" s="1"/>
  <c r="BY15" i="11"/>
  <c r="BX15" i="11" s="1"/>
  <c r="E10" i="11"/>
  <c r="L3" i="11"/>
  <c r="BD10" i="11"/>
  <c r="BC10" i="11" s="1"/>
  <c r="L6" i="11"/>
  <c r="BI6" i="11"/>
  <c r="CF12" i="11"/>
  <c r="CE12" i="11" s="1"/>
  <c r="BD7" i="11"/>
  <c r="BC7" i="11" s="1"/>
  <c r="CD7" i="11"/>
  <c r="BD11" i="11"/>
  <c r="BC11" i="11" s="1"/>
  <c r="BR7" i="11"/>
  <c r="BQ7" i="11" s="1"/>
  <c r="AP8" i="11"/>
  <c r="AO8" i="11" s="1"/>
  <c r="BY12" i="11"/>
  <c r="BX12" i="11" s="1"/>
  <c r="AI8" i="11"/>
  <c r="AH8" i="11" s="1"/>
  <c r="BI5" i="11"/>
  <c r="E8" i="11"/>
  <c r="BI4" i="11"/>
  <c r="AU3" i="11"/>
  <c r="AN9" i="11"/>
  <c r="Z13" i="11"/>
  <c r="AN13" i="11"/>
  <c r="BY11" i="11"/>
  <c r="BX11" i="11" s="1"/>
  <c r="AP6" i="11"/>
  <c r="AO6" i="11" s="1"/>
  <c r="BB15" i="11"/>
  <c r="L11" i="11"/>
  <c r="BP8" i="11"/>
  <c r="BP3" i="11"/>
  <c r="BR6" i="11"/>
  <c r="BQ6" i="11" s="1"/>
  <c r="N12" i="11"/>
  <c r="M12" i="11" s="1"/>
  <c r="Z6" i="11"/>
  <c r="AN12" i="11"/>
  <c r="CD11" i="11"/>
  <c r="AN5" i="11"/>
  <c r="AG12" i="11"/>
  <c r="AN7" i="11"/>
  <c r="BR9" i="11"/>
  <c r="BQ9" i="11" s="1"/>
  <c r="AP12" i="11"/>
  <c r="AO12" i="11" s="1"/>
  <c r="BW8" i="11"/>
  <c r="AW11" i="11"/>
  <c r="AV11" i="11" s="1"/>
  <c r="G6" i="11"/>
  <c r="F6" i="11" s="1"/>
  <c r="AU9" i="11"/>
  <c r="AG6" i="11"/>
  <c r="AU7" i="11"/>
  <c r="L10" i="11"/>
  <c r="L13" i="11"/>
  <c r="BW13" i="11"/>
  <c r="S7" i="11"/>
  <c r="E4" i="11"/>
  <c r="G10" i="11"/>
  <c r="F10" i="11" s="1"/>
  <c r="AG7" i="11"/>
  <c r="AN10" i="11"/>
  <c r="AW13" i="11"/>
  <c r="AV13" i="11" s="1"/>
  <c r="N13" i="11"/>
  <c r="M13" i="11" s="1"/>
  <c r="AW6" i="11"/>
  <c r="AV6" i="11" s="1"/>
  <c r="AG14" i="11"/>
  <c r="L9" i="11"/>
  <c r="AP10" i="11"/>
  <c r="AO10" i="11" s="1"/>
  <c r="N15" i="11"/>
  <c r="M15" i="11" s="1"/>
  <c r="BD6" i="11"/>
  <c r="BC6" i="11" s="1"/>
  <c r="E9" i="11"/>
  <c r="BB5" i="11"/>
  <c r="Z4" i="11"/>
  <c r="AP11" i="11"/>
  <c r="AO11" i="11" s="1"/>
  <c r="BB6" i="11"/>
  <c r="CD8" i="11"/>
  <c r="BY6" i="11"/>
  <c r="BX6" i="11" s="1"/>
  <c r="S3" i="11"/>
  <c r="Z12" i="11"/>
  <c r="BK13" i="11"/>
  <c r="BJ13" i="11" s="1"/>
  <c r="BK9" i="11"/>
  <c r="BJ9" i="11" s="1"/>
  <c r="BW10" i="11"/>
  <c r="CD5" i="11"/>
  <c r="BY13" i="11"/>
  <c r="BX13" i="11" s="1"/>
  <c r="AP15" i="11"/>
  <c r="AO15" i="11" s="1"/>
  <c r="S15" i="11"/>
  <c r="AP13" i="11"/>
  <c r="AO13" i="11" s="1"/>
  <c r="F2" i="9"/>
  <c r="C17" i="11" s="1"/>
  <c r="AG13" i="11"/>
  <c r="BI15" i="11"/>
  <c r="CF15" i="11"/>
  <c r="CE15" i="11" s="1"/>
  <c r="L15" i="11"/>
  <c r="CF8" i="11"/>
  <c r="CE8" i="11" s="1"/>
  <c r="AW7" i="11"/>
  <c r="AV7" i="11" s="1"/>
  <c r="BR12" i="11"/>
  <c r="BQ12" i="11" s="1"/>
  <c r="AU6" i="11"/>
  <c r="BY10" i="11"/>
  <c r="BX10" i="11" s="1"/>
  <c r="CF7" i="11"/>
  <c r="CE7" i="11" s="1"/>
  <c r="BD12" i="11"/>
  <c r="BC12" i="11" s="1"/>
  <c r="BD9" i="11"/>
  <c r="BC9" i="11" s="1"/>
  <c r="BI7" i="11"/>
  <c r="BB4" i="11"/>
  <c r="AI11" i="11"/>
  <c r="AH11" i="11" s="1"/>
  <c r="BP6" i="11"/>
  <c r="BD13" i="11"/>
  <c r="BC13" i="11" s="1"/>
  <c r="BI3" i="11"/>
  <c r="BP13" i="11"/>
  <c r="Z15" i="11"/>
  <c r="BW7" i="11"/>
  <c r="AG4" i="11"/>
  <c r="BB7" i="11"/>
  <c r="U13" i="11"/>
  <c r="T13" i="11" s="1"/>
  <c r="AI15" i="11"/>
  <c r="AH15" i="11" s="1"/>
  <c r="CD15" i="11"/>
  <c r="BR8" i="11"/>
  <c r="BQ8" i="11" s="1"/>
  <c r="BI10" i="11"/>
  <c r="U12" i="11"/>
  <c r="T12" i="11" s="1"/>
  <c r="S6" i="11"/>
  <c r="S12" i="11"/>
  <c r="BP4" i="11"/>
  <c r="BP11" i="11"/>
  <c r="BB12" i="11"/>
  <c r="BI11" i="11"/>
  <c r="BP5" i="11"/>
  <c r="BK8" i="11"/>
  <c r="BJ8" i="11" s="1"/>
  <c r="AU8" i="11"/>
  <c r="L5" i="11"/>
  <c r="N8" i="11"/>
  <c r="M8" i="11" s="1"/>
  <c r="BW4" i="11"/>
  <c r="AN11" i="11"/>
  <c r="BR13" i="11"/>
  <c r="BQ13" i="11" s="1"/>
  <c r="G12" i="11"/>
  <c r="F12" i="11" s="1"/>
  <c r="G11" i="11"/>
  <c r="F11" i="11" s="1"/>
  <c r="BR15" i="11"/>
  <c r="BQ15" i="11" s="1"/>
  <c r="BK15" i="11"/>
  <c r="BJ15" i="11" s="1"/>
  <c r="AG15" i="11"/>
  <c r="AG3" i="11"/>
  <c r="S10" i="11"/>
  <c r="CF9" i="11"/>
  <c r="CE9" i="11" s="1"/>
  <c r="N6" i="11"/>
  <c r="M6" i="11" s="1"/>
  <c r="CD4" i="11"/>
  <c r="AU11" i="11"/>
  <c r="E6" i="11"/>
  <c r="BY7" i="11"/>
  <c r="BX7" i="11" s="1"/>
  <c r="BI8" i="11"/>
  <c r="CD10" i="11"/>
  <c r="AU13" i="11"/>
  <c r="U15" i="11"/>
  <c r="T15" i="11" s="1"/>
  <c r="AB11" i="11"/>
  <c r="AA11" i="11" s="1"/>
  <c r="AB12" i="11"/>
  <c r="AA12" i="11" s="1"/>
  <c r="BP15" i="11"/>
  <c r="BB3" i="11"/>
  <c r="E11" i="11"/>
  <c r="BI9" i="11"/>
  <c r="AG10" i="11"/>
  <c r="E5" i="11"/>
  <c r="S5" i="11"/>
  <c r="CF10" i="11"/>
  <c r="CE10" i="11" s="1"/>
  <c r="AN6" i="11"/>
  <c r="BB10" i="11"/>
  <c r="CD6" i="11"/>
  <c r="BW6" i="11"/>
  <c r="N10" i="11"/>
  <c r="M10" i="11" s="1"/>
  <c r="S8" i="11"/>
  <c r="AI10" i="11"/>
  <c r="AH10" i="11" s="1"/>
  <c r="BR10" i="11"/>
  <c r="BQ10" i="11" s="1"/>
  <c r="AI13" i="11"/>
  <c r="AH13" i="11" s="1"/>
  <c r="BB13" i="11"/>
  <c r="BW5" i="11"/>
  <c r="CF13" i="11"/>
  <c r="CE13" i="11" s="1"/>
  <c r="AW15" i="11"/>
  <c r="AV15" i="11" s="1"/>
  <c r="S9" i="11"/>
  <c r="Z11" i="11"/>
  <c r="AW10" i="11"/>
  <c r="AV10" i="11" s="1"/>
  <c r="AB8" i="11"/>
  <c r="AA8" i="11" s="1"/>
  <c r="BP10" i="11"/>
  <c r="BW9" i="11"/>
  <c r="G9" i="11"/>
  <c r="F9" i="11" s="1"/>
  <c r="AW8" i="11"/>
  <c r="AV8" i="11" s="1"/>
  <c r="BK7" i="11"/>
  <c r="BJ7" i="11" s="1"/>
  <c r="BI12" i="11"/>
  <c r="S11" i="11"/>
  <c r="AB6" i="11"/>
  <c r="AA6" i="11" s="1"/>
  <c r="BW15" i="11"/>
  <c r="L12" i="11"/>
  <c r="AI12" i="11"/>
  <c r="AH12" i="11" s="1"/>
  <c r="G14" i="11"/>
  <c r="F14" i="11" s="1"/>
  <c r="AU15" i="11"/>
  <c r="BP7" i="11"/>
  <c r="BP12" i="11"/>
  <c r="AW12" i="11"/>
  <c r="AV12" i="11" s="1"/>
  <c r="BK6" i="11"/>
  <c r="BJ6" i="11" s="1"/>
  <c r="BK10" i="11"/>
  <c r="BJ10" i="11" s="1"/>
  <c r="CF6" i="11"/>
  <c r="CE6" i="11" s="1"/>
  <c r="AG9" i="11"/>
  <c r="N11" i="11"/>
  <c r="M11" i="11" s="1"/>
  <c r="AP7" i="11"/>
  <c r="AO7" i="11" s="1"/>
  <c r="BW11" i="11"/>
  <c r="L4" i="11"/>
  <c r="AP9" i="11"/>
  <c r="AO9" i="11" s="1"/>
  <c r="BK12" i="11"/>
  <c r="BJ12" i="11" s="1"/>
  <c r="BY8" i="11"/>
  <c r="BX8" i="11" s="1"/>
  <c r="BK11" i="11"/>
  <c r="BJ11" i="11" s="1"/>
  <c r="AG5" i="11"/>
  <c r="E7" i="11"/>
  <c r="BB8" i="11"/>
  <c r="Z8" i="11"/>
  <c r="E14" i="11"/>
  <c r="AU14" i="11"/>
  <c r="N7" i="11"/>
  <c r="M7" i="11" s="1"/>
  <c r="AU4" i="11"/>
  <c r="BW3" i="11"/>
  <c r="AU12" i="11"/>
  <c r="AN3" i="11"/>
  <c r="L7" i="11"/>
  <c r="CD12" i="11"/>
  <c r="U7" i="11"/>
  <c r="T7" i="11" s="1"/>
  <c r="AB7" i="11"/>
  <c r="AA7" i="11" s="1"/>
  <c r="AU5" i="11"/>
  <c r="BY9" i="11"/>
  <c r="BX9" i="11" s="1"/>
  <c r="BW12" i="11"/>
  <c r="AN4" i="11"/>
  <c r="N9" i="11"/>
  <c r="M9" i="11" s="1"/>
  <c r="E3" i="11"/>
  <c r="Z5" i="11"/>
  <c r="CF16" i="11"/>
  <c r="CE16" i="11" s="1"/>
  <c r="AG16" i="11"/>
  <c r="BP16" i="11"/>
  <c r="BB16" i="11"/>
  <c r="BR16" i="11"/>
  <c r="BQ16" i="11" s="1"/>
  <c r="AP16" i="11"/>
  <c r="AO16" i="11" s="1"/>
  <c r="AU16" i="11"/>
  <c r="G15" i="11"/>
  <c r="F15" i="11" s="1"/>
  <c r="AN16" i="11"/>
  <c r="L16" i="11"/>
  <c r="BY16" i="11"/>
  <c r="BX16" i="11" s="1"/>
  <c r="CD16" i="11"/>
  <c r="BD16" i="11"/>
  <c r="BC16" i="11" s="1"/>
  <c r="AB16" i="11"/>
  <c r="AA16" i="11" s="1"/>
  <c r="BW16" i="11"/>
  <c r="Z16" i="11"/>
  <c r="BK16" i="11"/>
  <c r="BJ16" i="11" s="1"/>
  <c r="BI16" i="11"/>
  <c r="AW16" i="11"/>
  <c r="AV16" i="11" s="1"/>
  <c r="U16" i="11"/>
  <c r="T16" i="11" s="1"/>
  <c r="S16" i="11"/>
  <c r="E15" i="11"/>
  <c r="AI16" i="11"/>
  <c r="AH16" i="11" s="1"/>
  <c r="Z17" i="11"/>
  <c r="BD17" i="11"/>
  <c r="BC17" i="11" s="1"/>
  <c r="BK18" i="11"/>
  <c r="BJ18" i="11" s="1"/>
  <c r="BI18" i="11"/>
  <c r="G17" i="11"/>
  <c r="F17" i="11" s="1"/>
  <c r="E17" i="11"/>
  <c r="BY17" i="11"/>
  <c r="BX17" i="11" s="1"/>
  <c r="O20" i="10"/>
  <c r="N21" i="10"/>
  <c r="U20" i="10"/>
  <c r="T21" i="10"/>
  <c r="G16" i="11"/>
  <c r="F16" i="11" s="1"/>
  <c r="AG20" i="10"/>
  <c r="AF21" i="10"/>
  <c r="L17" i="11"/>
  <c r="CD18" i="11"/>
  <c r="R20" i="10"/>
  <c r="Q21" i="10"/>
  <c r="L20" i="10"/>
  <c r="K21" i="10"/>
  <c r="AN17" i="11"/>
  <c r="AG17" i="11"/>
  <c r="BG18" i="11" l="1"/>
  <c r="BH18" i="11" s="1"/>
  <c r="CB18" i="11"/>
  <c r="AE18" i="11"/>
  <c r="AG18" i="11"/>
  <c r="BR18" i="11"/>
  <c r="BQ18" i="11" s="1"/>
  <c r="BD18" i="11"/>
  <c r="BC18" i="11" s="1"/>
  <c r="S18" i="11"/>
  <c r="AN18" i="11"/>
  <c r="X18" i="11"/>
  <c r="AL18" i="11"/>
  <c r="AM18" i="11" s="1"/>
  <c r="AU18" i="11"/>
  <c r="BW18" i="11"/>
  <c r="AS18" i="11"/>
  <c r="P19" i="11"/>
  <c r="S19" i="11" s="1"/>
  <c r="AR19" i="11"/>
  <c r="AS19" i="11" s="1"/>
  <c r="BF19" i="11"/>
  <c r="BG19" i="11" s="1"/>
  <c r="CA19" i="11"/>
  <c r="AK19" i="11"/>
  <c r="AL19" i="11" s="1"/>
  <c r="B18" i="11"/>
  <c r="BM19" i="11"/>
  <c r="BT19" i="11"/>
  <c r="BU19" i="11" s="1"/>
  <c r="W19" i="11"/>
  <c r="AB19" i="11" s="1"/>
  <c r="AA19" i="11" s="1"/>
  <c r="J18" i="11"/>
  <c r="K18" i="11" s="1"/>
  <c r="L18" i="11"/>
  <c r="I19" i="11"/>
  <c r="J19" i="11" s="1"/>
  <c r="AD19" i="11"/>
  <c r="AG19" i="11" s="1"/>
  <c r="AY19" i="11"/>
  <c r="BD19" i="11" s="1"/>
  <c r="BC19" i="11" s="1"/>
  <c r="AG21" i="10"/>
  <c r="AF22" i="10"/>
  <c r="D17" i="11"/>
  <c r="BU18" i="11"/>
  <c r="BV18" i="11" s="1"/>
  <c r="X21" i="10"/>
  <c r="W22" i="10"/>
  <c r="Q18" i="11"/>
  <c r="AF18" i="11"/>
  <c r="U21" i="10"/>
  <c r="T22" i="10"/>
  <c r="BN18" i="11"/>
  <c r="I21" i="10"/>
  <c r="H22" i="10"/>
  <c r="R21" i="10"/>
  <c r="Q22" i="10"/>
  <c r="H9" i="14"/>
  <c r="I9" i="14" s="1"/>
  <c r="AA21" i="10"/>
  <c r="Z22" i="10"/>
  <c r="AN19" i="11"/>
  <c r="F21" i="10"/>
  <c r="E22" i="10"/>
  <c r="AZ18" i="11"/>
  <c r="BI19" i="11"/>
  <c r="BK19" i="11"/>
  <c r="BJ19" i="11" s="1"/>
  <c r="L21" i="10"/>
  <c r="K22" i="10"/>
  <c r="O21" i="10"/>
  <c r="N22" i="10"/>
  <c r="AD21" i="10"/>
  <c r="AC22" i="10"/>
  <c r="C20" i="10"/>
  <c r="B21" i="10"/>
  <c r="X3" i="11"/>
  <c r="BU3" i="11"/>
  <c r="AE3" i="11"/>
  <c r="BN3" i="11"/>
  <c r="CB3" i="11"/>
  <c r="J3" i="11"/>
  <c r="AL3" i="11"/>
  <c r="Q3" i="11"/>
  <c r="AS3" i="11"/>
  <c r="AZ3" i="11"/>
  <c r="BG3" i="11"/>
  <c r="X4" i="11"/>
  <c r="BU4" i="11"/>
  <c r="AS4" i="11"/>
  <c r="J4" i="11"/>
  <c r="AE4" i="11"/>
  <c r="CB4" i="11"/>
  <c r="AL4" i="11"/>
  <c r="Q4" i="11"/>
  <c r="C3" i="11"/>
  <c r="AZ4" i="11"/>
  <c r="BG4" i="11"/>
  <c r="BN4" i="11"/>
  <c r="AS5" i="11"/>
  <c r="BG5" i="11"/>
  <c r="C4" i="11"/>
  <c r="J5" i="11"/>
  <c r="AE5" i="11"/>
  <c r="Q5" i="11"/>
  <c r="BU5" i="11"/>
  <c r="CB5" i="11"/>
  <c r="BN5" i="11"/>
  <c r="AL5" i="11"/>
  <c r="AZ5" i="11"/>
  <c r="X5" i="11"/>
  <c r="X6" i="11"/>
  <c r="Y6" i="11" s="1"/>
  <c r="Q6" i="11"/>
  <c r="R6" i="11" s="1"/>
  <c r="BN6" i="11"/>
  <c r="BO6" i="11" s="1"/>
  <c r="AZ6" i="11"/>
  <c r="BA6" i="11" s="1"/>
  <c r="J6" i="11"/>
  <c r="K6" i="11" s="1"/>
  <c r="AL6" i="11"/>
  <c r="AM6" i="11" s="1"/>
  <c r="C5" i="11"/>
  <c r="D5" i="11" s="1"/>
  <c r="AE6" i="11"/>
  <c r="BU6" i="11"/>
  <c r="BV6" i="11" s="1"/>
  <c r="BG6" i="11"/>
  <c r="BH6" i="11" s="1"/>
  <c r="AS6" i="11"/>
  <c r="AT6" i="11" s="1"/>
  <c r="CB6" i="11"/>
  <c r="CC6" i="11" s="1"/>
  <c r="AE7" i="11"/>
  <c r="J7" i="11"/>
  <c r="K7" i="11" s="1"/>
  <c r="BU7" i="11"/>
  <c r="BV7" i="11" s="1"/>
  <c r="CB7" i="11"/>
  <c r="CC7" i="11" s="1"/>
  <c r="BN7" i="11"/>
  <c r="BO7" i="11" s="1"/>
  <c r="BG7" i="11"/>
  <c r="BH7" i="11" s="1"/>
  <c r="AL7" i="11"/>
  <c r="AM7" i="11" s="1"/>
  <c r="C6" i="11"/>
  <c r="D6" i="11" s="1"/>
  <c r="AS7" i="11"/>
  <c r="AT7" i="11" s="1"/>
  <c r="X7" i="11"/>
  <c r="Y7" i="11" s="1"/>
  <c r="AZ7" i="11"/>
  <c r="BA7" i="11" s="1"/>
  <c r="Q7" i="11"/>
  <c r="R7" i="11" s="1"/>
  <c r="X8" i="11"/>
  <c r="Y8" i="11" s="1"/>
  <c r="CB8" i="11"/>
  <c r="CC8" i="11" s="1"/>
  <c r="AZ8" i="11"/>
  <c r="BA8" i="11" s="1"/>
  <c r="AE8" i="11"/>
  <c r="AF8" i="11" s="1"/>
  <c r="C7" i="11"/>
  <c r="D7" i="11" s="1"/>
  <c r="BU8" i="11"/>
  <c r="BV8" i="11" s="1"/>
  <c r="Q8" i="11"/>
  <c r="BN8" i="11"/>
  <c r="BO8" i="11" s="1"/>
  <c r="AL8" i="11"/>
  <c r="AM8" i="11" s="1"/>
  <c r="J8" i="11"/>
  <c r="K8" i="11" s="1"/>
  <c r="AS8" i="11"/>
  <c r="AT8" i="11" s="1"/>
  <c r="BG8" i="11"/>
  <c r="BH8" i="11" s="1"/>
  <c r="AS9" i="11"/>
  <c r="AT9" i="11" s="1"/>
  <c r="AL9" i="11"/>
  <c r="AM9" i="11" s="1"/>
  <c r="BG9" i="11"/>
  <c r="BH9" i="11" s="1"/>
  <c r="AE9" i="11"/>
  <c r="BU9" i="11"/>
  <c r="BV9" i="11" s="1"/>
  <c r="BN9" i="11"/>
  <c r="BO9" i="11" s="1"/>
  <c r="J9" i="11"/>
  <c r="K9" i="11" s="1"/>
  <c r="X9" i="11"/>
  <c r="CB9" i="11"/>
  <c r="CC9" i="11" s="1"/>
  <c r="Q9" i="11"/>
  <c r="AZ9" i="11"/>
  <c r="BA9" i="11" s="1"/>
  <c r="C8" i="11"/>
  <c r="D8" i="11" s="1"/>
  <c r="AZ10" i="11"/>
  <c r="BA10" i="11" s="1"/>
  <c r="CB10" i="11"/>
  <c r="CC10" i="11" s="1"/>
  <c r="AL10" i="11"/>
  <c r="AM10" i="11" s="1"/>
  <c r="AE10" i="11"/>
  <c r="AF10" i="11" s="1"/>
  <c r="BN10" i="11"/>
  <c r="BO10" i="11" s="1"/>
  <c r="C9" i="11"/>
  <c r="D9" i="11" s="1"/>
  <c r="BG10" i="11"/>
  <c r="BH10" i="11" s="1"/>
  <c r="AS10" i="11"/>
  <c r="AT10" i="11" s="1"/>
  <c r="J10" i="11"/>
  <c r="K10" i="11" s="1"/>
  <c r="X10" i="11"/>
  <c r="BU10" i="11"/>
  <c r="BV10" i="11" s="1"/>
  <c r="Q10" i="11"/>
  <c r="CB11" i="11"/>
  <c r="CC11" i="11" s="1"/>
  <c r="AZ11" i="11"/>
  <c r="BA11" i="11" s="1"/>
  <c r="Q11" i="11"/>
  <c r="BN11" i="11"/>
  <c r="BO11" i="11" s="1"/>
  <c r="J11" i="11"/>
  <c r="K11" i="11" s="1"/>
  <c r="AL11" i="11"/>
  <c r="AM11" i="11" s="1"/>
  <c r="C10" i="11"/>
  <c r="D10" i="11" s="1"/>
  <c r="AS11" i="11"/>
  <c r="AT11" i="11" s="1"/>
  <c r="BU11" i="11"/>
  <c r="BV11" i="11" s="1"/>
  <c r="BG11" i="11"/>
  <c r="BH11" i="11" s="1"/>
  <c r="X11" i="11"/>
  <c r="Y11" i="11" s="1"/>
  <c r="AE11" i="11"/>
  <c r="AF11" i="11" s="1"/>
  <c r="X12" i="11"/>
  <c r="Y12" i="11" s="1"/>
  <c r="BN12" i="11"/>
  <c r="BO12" i="11" s="1"/>
  <c r="J12" i="11"/>
  <c r="K12" i="11" s="1"/>
  <c r="CB12" i="11"/>
  <c r="CC12" i="11" s="1"/>
  <c r="C11" i="11"/>
  <c r="D11" i="11" s="1"/>
  <c r="Q12" i="11"/>
  <c r="R12" i="11" s="1"/>
  <c r="AS12" i="11"/>
  <c r="AT12" i="11" s="1"/>
  <c r="AL12" i="11"/>
  <c r="AM12" i="11" s="1"/>
  <c r="AZ12" i="11"/>
  <c r="BA12" i="11" s="1"/>
  <c r="BU12" i="11"/>
  <c r="BV12" i="11" s="1"/>
  <c r="BG12" i="11"/>
  <c r="BH12" i="11" s="1"/>
  <c r="AE12" i="11"/>
  <c r="AF12" i="11" s="1"/>
  <c r="BU13" i="11"/>
  <c r="BV13" i="11" s="1"/>
  <c r="AS13" i="11"/>
  <c r="AT13" i="11" s="1"/>
  <c r="BN13" i="11"/>
  <c r="BO13" i="11" s="1"/>
  <c r="AE13" i="11"/>
  <c r="AF13" i="11" s="1"/>
  <c r="CB13" i="11"/>
  <c r="CC13" i="11" s="1"/>
  <c r="C12" i="11"/>
  <c r="D12" i="11" s="1"/>
  <c r="J13" i="11"/>
  <c r="K13" i="11" s="1"/>
  <c r="X13" i="11"/>
  <c r="BG13" i="11"/>
  <c r="BH13" i="11" s="1"/>
  <c r="AL13" i="11"/>
  <c r="AM13" i="11" s="1"/>
  <c r="Q13" i="11"/>
  <c r="R13" i="11" s="1"/>
  <c r="AZ13" i="11"/>
  <c r="BA13" i="11" s="1"/>
  <c r="BG14" i="11"/>
  <c r="BH14" i="11" s="1"/>
  <c r="CB14" i="11"/>
  <c r="CC14" i="11" s="1"/>
  <c r="Q14" i="11"/>
  <c r="R14" i="11" s="1"/>
  <c r="J14" i="11"/>
  <c r="K14" i="11" s="1"/>
  <c r="BN14" i="11"/>
  <c r="BO14" i="11" s="1"/>
  <c r="AE14" i="11"/>
  <c r="AS14" i="11"/>
  <c r="AT14" i="11" s="1"/>
  <c r="AL14" i="11"/>
  <c r="AM14" i="11" s="1"/>
  <c r="BU14" i="11"/>
  <c r="BV14" i="11" s="1"/>
  <c r="X14" i="11"/>
  <c r="C13" i="11"/>
  <c r="D13" i="11" s="1"/>
  <c r="AZ14" i="11"/>
  <c r="BA14" i="11" s="1"/>
  <c r="BU15" i="11"/>
  <c r="BV15" i="11" s="1"/>
  <c r="X15" i="11"/>
  <c r="C14" i="11"/>
  <c r="D14" i="11" s="1"/>
  <c r="Q15" i="11"/>
  <c r="R15" i="11" s="1"/>
  <c r="AZ15" i="11"/>
  <c r="BA15" i="11" s="1"/>
  <c r="AE15" i="11"/>
  <c r="AF15" i="11" s="1"/>
  <c r="BG15" i="11"/>
  <c r="BH15" i="11" s="1"/>
  <c r="J15" i="11"/>
  <c r="K15" i="11" s="1"/>
  <c r="CB15" i="11"/>
  <c r="CC15" i="11" s="1"/>
  <c r="AS15" i="11"/>
  <c r="AT15" i="11" s="1"/>
  <c r="AL15" i="11"/>
  <c r="AM15" i="11" s="1"/>
  <c r="BN15" i="11"/>
  <c r="BO15" i="11" s="1"/>
  <c r="AL16" i="11"/>
  <c r="AM16" i="11" s="1"/>
  <c r="AE16" i="11"/>
  <c r="AF16" i="11" s="1"/>
  <c r="BN16" i="11"/>
  <c r="BO16" i="11" s="1"/>
  <c r="C15" i="11"/>
  <c r="D15" i="11" s="1"/>
  <c r="J16" i="11"/>
  <c r="K16" i="11" s="1"/>
  <c r="AZ16" i="11"/>
  <c r="BA16" i="11" s="1"/>
  <c r="Q16" i="11"/>
  <c r="R16" i="11" s="1"/>
  <c r="BU16" i="11"/>
  <c r="BV16" i="11" s="1"/>
  <c r="CB16" i="11"/>
  <c r="CC16" i="11" s="1"/>
  <c r="AS16" i="11"/>
  <c r="AT16" i="11" s="1"/>
  <c r="BG16" i="11"/>
  <c r="BH16" i="11" s="1"/>
  <c r="X16" i="11"/>
  <c r="Y16" i="11" s="1"/>
  <c r="BU17" i="11"/>
  <c r="BV17" i="11" s="1"/>
  <c r="AL17" i="11"/>
  <c r="AM17" i="11" s="1"/>
  <c r="BN17" i="11"/>
  <c r="BO17" i="11" s="1"/>
  <c r="J17" i="11"/>
  <c r="K17" i="11" s="1"/>
  <c r="X17" i="11"/>
  <c r="AZ17" i="11"/>
  <c r="BA17" i="11" s="1"/>
  <c r="C16" i="11"/>
  <c r="D16" i="11" s="1"/>
  <c r="AS17" i="11"/>
  <c r="AT17" i="11" s="1"/>
  <c r="Q17" i="11"/>
  <c r="R17" i="11" s="1"/>
  <c r="CB17" i="11"/>
  <c r="CC17" i="11" s="1"/>
  <c r="AE17" i="11"/>
  <c r="AF17" i="11" s="1"/>
  <c r="BG17" i="11"/>
  <c r="BH17" i="11" s="1"/>
  <c r="AJ21" i="10"/>
  <c r="AI22" i="10"/>
  <c r="BR19" i="11"/>
  <c r="BQ19" i="11" s="1"/>
  <c r="BP19" i="11"/>
  <c r="BN19" i="11"/>
  <c r="G18" i="11"/>
  <c r="F18" i="11" s="1"/>
  <c r="E18" i="11"/>
  <c r="C18" i="11"/>
  <c r="CF19" i="11"/>
  <c r="CE19" i="11" s="1"/>
  <c r="CD19" i="11"/>
  <c r="CB19" i="11"/>
  <c r="AB13" i="11" l="1"/>
  <c r="AA13" i="11" s="1"/>
  <c r="Y13" i="11" s="1"/>
  <c r="AB15" i="11"/>
  <c r="AA15" i="11" s="1"/>
  <c r="Y15" i="11" s="1"/>
  <c r="AB14" i="11"/>
  <c r="AA14" i="11" s="1"/>
  <c r="Y14" i="11" s="1"/>
  <c r="AI7" i="11"/>
  <c r="AH7" i="11" s="1"/>
  <c r="AF7" i="11" s="1"/>
  <c r="AI9" i="11"/>
  <c r="AH9" i="11" s="1"/>
  <c r="AF9" i="11" s="1"/>
  <c r="CF18" i="11"/>
  <c r="CE18" i="11" s="1"/>
  <c r="CC18" i="11" s="1"/>
  <c r="AB9" i="11"/>
  <c r="AA9" i="11" s="1"/>
  <c r="Y9" i="11" s="1"/>
  <c r="AB10" i="11"/>
  <c r="AA10" i="11" s="1"/>
  <c r="Y10" i="11" s="1"/>
  <c r="AI14" i="11"/>
  <c r="AH14" i="11" s="1"/>
  <c r="AF14" i="11" s="1"/>
  <c r="U9" i="11"/>
  <c r="T9" i="11" s="1"/>
  <c r="R9" i="11" s="1"/>
  <c r="U10" i="11"/>
  <c r="T10" i="11" s="1"/>
  <c r="R10" i="11" s="1"/>
  <c r="U8" i="11"/>
  <c r="T8" i="11" s="1"/>
  <c r="R8" i="11" s="1"/>
  <c r="U11" i="11"/>
  <c r="T11" i="11" s="1"/>
  <c r="R11" i="11" s="1"/>
  <c r="AB17" i="11"/>
  <c r="AA17" i="11" s="1"/>
  <c r="Y17" i="11" s="1"/>
  <c r="U3" i="11"/>
  <c r="T3" i="11" s="1"/>
  <c r="R3" i="11" s="1"/>
  <c r="BO18" i="11"/>
  <c r="U18" i="11"/>
  <c r="T18" i="11" s="1"/>
  <c r="R18" i="11" s="1"/>
  <c r="AB18" i="11"/>
  <c r="AA18" i="11" s="1"/>
  <c r="Y18" i="11" s="1"/>
  <c r="AW18" i="11"/>
  <c r="AV18" i="11" s="1"/>
  <c r="AT18" i="11" s="1"/>
  <c r="AI6" i="11"/>
  <c r="AH6" i="11" s="1"/>
  <c r="AF6" i="11" s="1"/>
  <c r="BA18" i="11"/>
  <c r="L19" i="11"/>
  <c r="N19" i="11"/>
  <c r="M19" i="11" s="1"/>
  <c r="K19" i="11" s="1"/>
  <c r="Q19" i="11"/>
  <c r="U19" i="11"/>
  <c r="T19" i="11" s="1"/>
  <c r="AE19" i="11"/>
  <c r="AI19" i="11"/>
  <c r="AH19" i="11" s="1"/>
  <c r="AU19" i="11"/>
  <c r="AW19" i="11"/>
  <c r="AV19" i="11" s="1"/>
  <c r="AT19" i="11" s="1"/>
  <c r="X19" i="11"/>
  <c r="Y19" i="11" s="1"/>
  <c r="Z19" i="11"/>
  <c r="BY19" i="11"/>
  <c r="BX19" i="11" s="1"/>
  <c r="BV19" i="11" s="1"/>
  <c r="BW19" i="11"/>
  <c r="AZ19" i="11"/>
  <c r="BA19" i="11" s="1"/>
  <c r="BB19" i="11"/>
  <c r="AD20" i="11"/>
  <c r="AE20" i="11" s="1"/>
  <c r="AP19" i="11"/>
  <c r="AO19" i="11" s="1"/>
  <c r="AM19" i="11" s="1"/>
  <c r="CA20" i="11"/>
  <c r="P20" i="11"/>
  <c r="BF20" i="11"/>
  <c r="W20" i="11"/>
  <c r="X20" i="11" s="1"/>
  <c r="AY20" i="11"/>
  <c r="AK20" i="11"/>
  <c r="AP20" i="11" s="1"/>
  <c r="AO20" i="11" s="1"/>
  <c r="B19" i="11"/>
  <c r="G19" i="11" s="1"/>
  <c r="F19" i="11" s="1"/>
  <c r="AR20" i="11"/>
  <c r="AU20" i="11" s="1"/>
  <c r="BM20" i="11"/>
  <c r="BN20" i="11" s="1"/>
  <c r="BT20" i="11"/>
  <c r="BU20" i="11" s="1"/>
  <c r="I20" i="11"/>
  <c r="L20" i="11" s="1"/>
  <c r="AI5" i="11"/>
  <c r="AH5" i="11" s="1"/>
  <c r="AF5" i="11" s="1"/>
  <c r="U5" i="11"/>
  <c r="T5" i="11" s="1"/>
  <c r="R5" i="11" s="1"/>
  <c r="AP4" i="11"/>
  <c r="AO4" i="11" s="1"/>
  <c r="AM4" i="11" s="1"/>
  <c r="BD3" i="11"/>
  <c r="BC3" i="11" s="1"/>
  <c r="BA3" i="11" s="1"/>
  <c r="BR3" i="11"/>
  <c r="BQ3" i="11" s="1"/>
  <c r="BO3" i="11" s="1"/>
  <c r="G3" i="11"/>
  <c r="F3" i="11" s="1"/>
  <c r="D3" i="11" s="1"/>
  <c r="BR5" i="11"/>
  <c r="BQ5" i="11" s="1"/>
  <c r="BO5" i="11" s="1"/>
  <c r="BY5" i="11"/>
  <c r="BX5" i="11" s="1"/>
  <c r="BV5" i="11" s="1"/>
  <c r="AI3" i="11"/>
  <c r="AH3" i="11" s="1"/>
  <c r="AF3" i="11" s="1"/>
  <c r="BK5" i="11"/>
  <c r="BJ5" i="11" s="1"/>
  <c r="BH5" i="11" s="1"/>
  <c r="G4" i="11"/>
  <c r="F4" i="11" s="1"/>
  <c r="D4" i="11" s="1"/>
  <c r="BY3" i="11"/>
  <c r="BX3" i="11" s="1"/>
  <c r="BV3" i="11" s="1"/>
  <c r="CF3" i="11"/>
  <c r="CE3" i="11" s="1"/>
  <c r="CC3" i="11" s="1"/>
  <c r="AP3" i="11"/>
  <c r="AO3" i="11" s="1"/>
  <c r="AM3" i="11" s="1"/>
  <c r="AI4" i="11"/>
  <c r="AH4" i="11" s="1"/>
  <c r="AF4" i="11" s="1"/>
  <c r="AW4" i="11"/>
  <c r="AV4" i="11" s="1"/>
  <c r="AT4" i="11" s="1"/>
  <c r="U4" i="11"/>
  <c r="T4" i="11" s="1"/>
  <c r="R4" i="11" s="1"/>
  <c r="AW5" i="11"/>
  <c r="AV5" i="11" s="1"/>
  <c r="AT5" i="11" s="1"/>
  <c r="AB4" i="11"/>
  <c r="AA4" i="11" s="1"/>
  <c r="Y4" i="11" s="1"/>
  <c r="N5" i="11"/>
  <c r="M5" i="11" s="1"/>
  <c r="K5" i="11" s="1"/>
  <c r="BY4" i="11"/>
  <c r="BX4" i="11" s="1"/>
  <c r="BV4" i="11" s="1"/>
  <c r="BD5" i="11"/>
  <c r="BC5" i="11" s="1"/>
  <c r="BA5" i="11" s="1"/>
  <c r="CF4" i="11"/>
  <c r="CE4" i="11" s="1"/>
  <c r="CC4" i="11" s="1"/>
  <c r="CF5" i="11"/>
  <c r="CE5" i="11" s="1"/>
  <c r="CC5" i="11" s="1"/>
  <c r="N3" i="11"/>
  <c r="M3" i="11" s="1"/>
  <c r="K3" i="11" s="1"/>
  <c r="AP5" i="11"/>
  <c r="AO5" i="11" s="1"/>
  <c r="AM5" i="11" s="1"/>
  <c r="AW3" i="11"/>
  <c r="AV3" i="11" s="1"/>
  <c r="AT3" i="11" s="1"/>
  <c r="BK3" i="11"/>
  <c r="BJ3" i="11" s="1"/>
  <c r="BH3" i="11" s="1"/>
  <c r="BK4" i="11"/>
  <c r="BJ4" i="11" s="1"/>
  <c r="BH4" i="11" s="1"/>
  <c r="AB5" i="11"/>
  <c r="AA5" i="11" s="1"/>
  <c r="Y5" i="11" s="1"/>
  <c r="BR4" i="11"/>
  <c r="BQ4" i="11" s="1"/>
  <c r="BO4" i="11" s="1"/>
  <c r="BD4" i="11"/>
  <c r="BC4" i="11" s="1"/>
  <c r="BA4" i="11" s="1"/>
  <c r="AB3" i="11"/>
  <c r="AA3" i="11" s="1"/>
  <c r="Y3" i="11" s="1"/>
  <c r="N4" i="11"/>
  <c r="M4" i="11" s="1"/>
  <c r="K4" i="11" s="1"/>
  <c r="AA22" i="10"/>
  <c r="Z23" i="10"/>
  <c r="I22" i="10"/>
  <c r="H23" i="10"/>
  <c r="CD20" i="11"/>
  <c r="CB20" i="11"/>
  <c r="CF20" i="11"/>
  <c r="CE20" i="11" s="1"/>
  <c r="L22" i="10"/>
  <c r="K23" i="10"/>
  <c r="BG20" i="11"/>
  <c r="BK20" i="11"/>
  <c r="BJ20" i="11" s="1"/>
  <c r="BI20" i="11"/>
  <c r="U20" i="11"/>
  <c r="T20" i="11" s="1"/>
  <c r="S20" i="11"/>
  <c r="Q20" i="11"/>
  <c r="AB20" i="11"/>
  <c r="AA20" i="11" s="1"/>
  <c r="X22" i="10"/>
  <c r="W23" i="10"/>
  <c r="C21" i="10"/>
  <c r="B22" i="10"/>
  <c r="BB20" i="11"/>
  <c r="AZ20" i="11"/>
  <c r="BD20" i="11"/>
  <c r="BC20" i="11" s="1"/>
  <c r="BH19" i="11"/>
  <c r="U22" i="10"/>
  <c r="T23" i="10"/>
  <c r="AD22" i="10"/>
  <c r="AC23" i="10"/>
  <c r="AG22" i="10"/>
  <c r="AF23" i="10"/>
  <c r="BO19" i="11"/>
  <c r="F22" i="10"/>
  <c r="E23" i="10"/>
  <c r="CC19" i="11"/>
  <c r="D18" i="11"/>
  <c r="AJ22" i="10"/>
  <c r="AI23" i="10"/>
  <c r="O22" i="10"/>
  <c r="N23" i="10"/>
  <c r="R22" i="10"/>
  <c r="Q23" i="10"/>
  <c r="BY20" i="11" l="1"/>
  <c r="BX20" i="11" s="1"/>
  <c r="BW20" i="11"/>
  <c r="N20" i="11"/>
  <c r="M20" i="11" s="1"/>
  <c r="AG20" i="11"/>
  <c r="J20" i="11"/>
  <c r="C19" i="11"/>
  <c r="AS20" i="11"/>
  <c r="AW20" i="11"/>
  <c r="AV20" i="11" s="1"/>
  <c r="AT20" i="11" s="1"/>
  <c r="E19" i="11"/>
  <c r="AF19" i="11"/>
  <c r="Z20" i="11"/>
  <c r="R19" i="11"/>
  <c r="AL20" i="11"/>
  <c r="AM20" i="11" s="1"/>
  <c r="AN20" i="11"/>
  <c r="R20" i="11"/>
  <c r="AI20" i="11"/>
  <c r="AH20" i="11" s="1"/>
  <c r="AF20" i="11" s="1"/>
  <c r="BH20" i="11"/>
  <c r="BF21" i="11"/>
  <c r="BI21" i="11" s="1"/>
  <c r="AY21" i="11"/>
  <c r="BD21" i="11" s="1"/>
  <c r="BC21" i="11" s="1"/>
  <c r="BM21" i="11"/>
  <c r="BR21" i="11" s="1"/>
  <c r="BQ21" i="11" s="1"/>
  <c r="CA21" i="11"/>
  <c r="CF21" i="11" s="1"/>
  <c r="CE21" i="11" s="1"/>
  <c r="BT21" i="11"/>
  <c r="BY21" i="11" s="1"/>
  <c r="BX21" i="11" s="1"/>
  <c r="BR20" i="11"/>
  <c r="BQ20" i="11" s="1"/>
  <c r="BO20" i="11" s="1"/>
  <c r="BP20" i="11"/>
  <c r="B20" i="11"/>
  <c r="E20" i="11" s="1"/>
  <c r="W21" i="11"/>
  <c r="AB21" i="11" s="1"/>
  <c r="AA21" i="11" s="1"/>
  <c r="AR21" i="11"/>
  <c r="AU21" i="11" s="1"/>
  <c r="I21" i="11"/>
  <c r="J21" i="11" s="1"/>
  <c r="AD21" i="11"/>
  <c r="AI21" i="11" s="1"/>
  <c r="AH21" i="11" s="1"/>
  <c r="AK21" i="11"/>
  <c r="AL21" i="11" s="1"/>
  <c r="P21" i="11"/>
  <c r="S21" i="11" s="1"/>
  <c r="CC20" i="11"/>
  <c r="AA23" i="10"/>
  <c r="Z24" i="10"/>
  <c r="L23" i="10"/>
  <c r="K24" i="10"/>
  <c r="AD23" i="10"/>
  <c r="AC24" i="10"/>
  <c r="Y20" i="11"/>
  <c r="AG23" i="10"/>
  <c r="AF24" i="10"/>
  <c r="AJ23" i="10"/>
  <c r="AI24" i="10"/>
  <c r="BA20" i="11"/>
  <c r="BV20" i="11"/>
  <c r="R23" i="10"/>
  <c r="Q24" i="10"/>
  <c r="U23" i="10"/>
  <c r="T24" i="10"/>
  <c r="C22" i="10"/>
  <c r="B23" i="10"/>
  <c r="F23" i="10"/>
  <c r="E24" i="10"/>
  <c r="O23" i="10"/>
  <c r="N24" i="10"/>
  <c r="K20" i="11"/>
  <c r="D19" i="11"/>
  <c r="I23" i="10"/>
  <c r="H24" i="10"/>
  <c r="X23" i="10"/>
  <c r="W24" i="10"/>
  <c r="G20" i="11" l="1"/>
  <c r="F20" i="11" s="1"/>
  <c r="C20" i="11"/>
  <c r="BN21" i="11"/>
  <c r="BO21" i="11" s="1"/>
  <c r="BB21" i="11"/>
  <c r="BP21" i="11"/>
  <c r="BU21" i="11"/>
  <c r="BV21" i="11" s="1"/>
  <c r="AZ21" i="11"/>
  <c r="BA21" i="11" s="1"/>
  <c r="L21" i="11"/>
  <c r="CD21" i="11"/>
  <c r="BW21" i="11"/>
  <c r="N21" i="11"/>
  <c r="M21" i="11" s="1"/>
  <c r="K21" i="11" s="1"/>
  <c r="Z21" i="11"/>
  <c r="CB21" i="11"/>
  <c r="CC21" i="11" s="1"/>
  <c r="AP21" i="11"/>
  <c r="AO21" i="11" s="1"/>
  <c r="AM21" i="11" s="1"/>
  <c r="AN21" i="11"/>
  <c r="X21" i="11"/>
  <c r="Y21" i="11" s="1"/>
  <c r="BG21" i="11"/>
  <c r="BK21" i="11"/>
  <c r="BJ21" i="11" s="1"/>
  <c r="AW21" i="11"/>
  <c r="AV21" i="11" s="1"/>
  <c r="AS21" i="11"/>
  <c r="Q21" i="11"/>
  <c r="U21" i="11"/>
  <c r="T21" i="11" s="1"/>
  <c r="I22" i="11"/>
  <c r="L22" i="11" s="1"/>
  <c r="B21" i="11"/>
  <c r="E21" i="11" s="1"/>
  <c r="P22" i="11"/>
  <c r="S22" i="11" s="1"/>
  <c r="AR22" i="11"/>
  <c r="AW22" i="11" s="1"/>
  <c r="AV22" i="11" s="1"/>
  <c r="CA22" i="11"/>
  <c r="CF22" i="11" s="1"/>
  <c r="CE22" i="11" s="1"/>
  <c r="AE21" i="11"/>
  <c r="AF21" i="11" s="1"/>
  <c r="AK22" i="11"/>
  <c r="AP22" i="11" s="1"/>
  <c r="AO22" i="11" s="1"/>
  <c r="W22" i="11"/>
  <c r="X22" i="11" s="1"/>
  <c r="AD22" i="11"/>
  <c r="AG22" i="11" s="1"/>
  <c r="AG21" i="11"/>
  <c r="BT22" i="11"/>
  <c r="BU22" i="11" s="1"/>
  <c r="BM22" i="11"/>
  <c r="BR22" i="11" s="1"/>
  <c r="BQ22" i="11" s="1"/>
  <c r="BF22" i="11"/>
  <c r="BK22" i="11" s="1"/>
  <c r="BJ22" i="11" s="1"/>
  <c r="AY22" i="11"/>
  <c r="BD22" i="11" s="1"/>
  <c r="BC22" i="11" s="1"/>
  <c r="O24" i="10"/>
  <c r="N25" i="10"/>
  <c r="AD24" i="10"/>
  <c r="AC25" i="10"/>
  <c r="C23" i="10"/>
  <c r="B24" i="10"/>
  <c r="I24" i="10"/>
  <c r="H25" i="10"/>
  <c r="AJ24" i="10"/>
  <c r="AI25" i="10"/>
  <c r="D20" i="11"/>
  <c r="R24" i="10"/>
  <c r="Q25" i="10"/>
  <c r="L24" i="10"/>
  <c r="K25" i="10"/>
  <c r="AG24" i="10"/>
  <c r="AF25" i="10"/>
  <c r="U24" i="10"/>
  <c r="T25" i="10"/>
  <c r="AA24" i="10"/>
  <c r="Z25" i="10"/>
  <c r="X24" i="10"/>
  <c r="W25" i="10"/>
  <c r="F24" i="10"/>
  <c r="E25" i="10"/>
  <c r="AS22" i="11" l="1"/>
  <c r="AU22" i="11"/>
  <c r="C21" i="11"/>
  <c r="G21" i="11"/>
  <c r="F21" i="11" s="1"/>
  <c r="N22" i="11"/>
  <c r="M22" i="11" s="1"/>
  <c r="CD22" i="11"/>
  <c r="J22" i="11"/>
  <c r="BH21" i="11"/>
  <c r="U22" i="11"/>
  <c r="T22" i="11" s="1"/>
  <c r="R22" i="11" s="1"/>
  <c r="BW22" i="11"/>
  <c r="BY22" i="11"/>
  <c r="BX22" i="11" s="1"/>
  <c r="BV22" i="11" s="1"/>
  <c r="CB22" i="11"/>
  <c r="CC22" i="11" s="1"/>
  <c r="Q22" i="11"/>
  <c r="AT21" i="11"/>
  <c r="R21" i="11"/>
  <c r="BG22" i="11"/>
  <c r="BH22" i="11" s="1"/>
  <c r="BI22" i="11"/>
  <c r="AZ22" i="11"/>
  <c r="BA22" i="11" s="1"/>
  <c r="BP22" i="11"/>
  <c r="CA23" i="11"/>
  <c r="CB23" i="11" s="1"/>
  <c r="BN22" i="11"/>
  <c r="BO22" i="11" s="1"/>
  <c r="AR23" i="11"/>
  <c r="AU23" i="11" s="1"/>
  <c r="I23" i="11"/>
  <c r="L23" i="11" s="1"/>
  <c r="BM23" i="11"/>
  <c r="BR23" i="11" s="1"/>
  <c r="BQ23" i="11" s="1"/>
  <c r="AI22" i="11"/>
  <c r="AH22" i="11" s="1"/>
  <c r="AE22" i="11"/>
  <c r="BF23" i="11"/>
  <c r="BI23" i="11" s="1"/>
  <c r="BT23" i="11"/>
  <c r="BW23" i="11" s="1"/>
  <c r="AB22" i="11"/>
  <c r="AA22" i="11" s="1"/>
  <c r="Y22" i="11" s="1"/>
  <c r="AL22" i="11"/>
  <c r="AM22" i="11" s="1"/>
  <c r="P23" i="11"/>
  <c r="U23" i="11" s="1"/>
  <c r="T23" i="11" s="1"/>
  <c r="W23" i="11"/>
  <c r="X23" i="11" s="1"/>
  <c r="Z22" i="11"/>
  <c r="BB22" i="11"/>
  <c r="AK23" i="11"/>
  <c r="AL23" i="11" s="1"/>
  <c r="AY23" i="11"/>
  <c r="BB23" i="11" s="1"/>
  <c r="AN22" i="11"/>
  <c r="AD23" i="11"/>
  <c r="AI23" i="11" s="1"/>
  <c r="AH23" i="11" s="1"/>
  <c r="B22" i="11"/>
  <c r="E22" i="11" s="1"/>
  <c r="U25" i="10"/>
  <c r="T26" i="10"/>
  <c r="AD25" i="10"/>
  <c r="AC26" i="10"/>
  <c r="F25" i="10"/>
  <c r="E26" i="10"/>
  <c r="X25" i="10"/>
  <c r="W26" i="10"/>
  <c r="AT22" i="11"/>
  <c r="L25" i="10"/>
  <c r="K26" i="10"/>
  <c r="AG25" i="10"/>
  <c r="AF26" i="10"/>
  <c r="AJ25" i="10"/>
  <c r="AI26" i="10"/>
  <c r="AA25" i="10"/>
  <c r="Z26" i="10"/>
  <c r="I25" i="10"/>
  <c r="H26" i="10"/>
  <c r="R25" i="10"/>
  <c r="Q26" i="10"/>
  <c r="O25" i="10"/>
  <c r="N26" i="10"/>
  <c r="C24" i="10"/>
  <c r="B25" i="10"/>
  <c r="CF23" i="11" l="1"/>
  <c r="CE23" i="11" s="1"/>
  <c r="CD23" i="11"/>
  <c r="D21" i="11"/>
  <c r="AB23" i="11"/>
  <c r="AA23" i="11" s="1"/>
  <c r="Z23" i="11"/>
  <c r="K22" i="11"/>
  <c r="AW23" i="11"/>
  <c r="AV23" i="11" s="1"/>
  <c r="AS23" i="11"/>
  <c r="BU23" i="11"/>
  <c r="BY23" i="11"/>
  <c r="BX23" i="11" s="1"/>
  <c r="N23" i="11"/>
  <c r="M23" i="11" s="1"/>
  <c r="J23" i="11"/>
  <c r="AF22" i="11"/>
  <c r="AN23" i="11"/>
  <c r="BK23" i="11"/>
  <c r="BJ23" i="11" s="1"/>
  <c r="BG23" i="11"/>
  <c r="AP23" i="11"/>
  <c r="AO23" i="11" s="1"/>
  <c r="AM23" i="11" s="1"/>
  <c r="BD23" i="11"/>
  <c r="BC23" i="11" s="1"/>
  <c r="AZ23" i="11"/>
  <c r="BN23" i="11"/>
  <c r="BO23" i="11" s="1"/>
  <c r="AE23" i="11"/>
  <c r="AF23" i="11" s="1"/>
  <c r="G22" i="11"/>
  <c r="F22" i="11" s="1"/>
  <c r="S23" i="11"/>
  <c r="Q23" i="11"/>
  <c r="R23" i="11" s="1"/>
  <c r="C22" i="11"/>
  <c r="AG23" i="11"/>
  <c r="AK24" i="11"/>
  <c r="AN24" i="11" s="1"/>
  <c r="P24" i="11"/>
  <c r="S24" i="11" s="1"/>
  <c r="BT24" i="11"/>
  <c r="BY24" i="11" s="1"/>
  <c r="BX24" i="11" s="1"/>
  <c r="BM24" i="11"/>
  <c r="BN24" i="11" s="1"/>
  <c r="BP23" i="11"/>
  <c r="B23" i="11"/>
  <c r="G23" i="11" s="1"/>
  <c r="F23" i="11" s="1"/>
  <c r="AD24" i="11"/>
  <c r="AE24" i="11" s="1"/>
  <c r="AY24" i="11"/>
  <c r="BB24" i="11" s="1"/>
  <c r="BF24" i="11"/>
  <c r="BI24" i="11" s="1"/>
  <c r="I24" i="11"/>
  <c r="L24" i="11" s="1"/>
  <c r="AR24" i="11"/>
  <c r="AS24" i="11" s="1"/>
  <c r="CA24" i="11"/>
  <c r="CD24" i="11" s="1"/>
  <c r="W24" i="11"/>
  <c r="Z24" i="11" s="1"/>
  <c r="Y23" i="11"/>
  <c r="CC23" i="11"/>
  <c r="X26" i="10"/>
  <c r="W27" i="10"/>
  <c r="F26" i="10"/>
  <c r="E27" i="10"/>
  <c r="O26" i="10"/>
  <c r="N27" i="10"/>
  <c r="AJ26" i="10"/>
  <c r="AI27" i="10"/>
  <c r="L26" i="10"/>
  <c r="K27" i="10"/>
  <c r="AA26" i="10"/>
  <c r="Z27" i="10"/>
  <c r="R26" i="10"/>
  <c r="Q27" i="10"/>
  <c r="C25" i="10"/>
  <c r="B26" i="10"/>
  <c r="AT23" i="11"/>
  <c r="U26" i="10"/>
  <c r="T27" i="10"/>
  <c r="I26" i="10"/>
  <c r="H27" i="10"/>
  <c r="AG26" i="10"/>
  <c r="AF27" i="10"/>
  <c r="AD26" i="10"/>
  <c r="AC27" i="10"/>
  <c r="BV23" i="11" l="1"/>
  <c r="D22" i="11"/>
  <c r="K23" i="11"/>
  <c r="BH23" i="11"/>
  <c r="BR24" i="11"/>
  <c r="BQ24" i="11" s="1"/>
  <c r="BO24" i="11" s="1"/>
  <c r="E23" i="11"/>
  <c r="BU24" i="11"/>
  <c r="BV24" i="11" s="1"/>
  <c r="BP24" i="11"/>
  <c r="AP24" i="11"/>
  <c r="AO24" i="11" s="1"/>
  <c r="BW24" i="11"/>
  <c r="AL24" i="11"/>
  <c r="BG24" i="11"/>
  <c r="BK24" i="11"/>
  <c r="BJ24" i="11" s="1"/>
  <c r="C23" i="11"/>
  <c r="D23" i="11" s="1"/>
  <c r="N24" i="11"/>
  <c r="M24" i="11" s="1"/>
  <c r="BA23" i="11"/>
  <c r="J24" i="11"/>
  <c r="AZ24" i="11"/>
  <c r="BD24" i="11"/>
  <c r="BC24" i="11" s="1"/>
  <c r="BA24" i="11" s="1"/>
  <c r="AG24" i="11"/>
  <c r="AU24" i="11"/>
  <c r="U24" i="11"/>
  <c r="T24" i="11" s="1"/>
  <c r="X24" i="11"/>
  <c r="Q24" i="11"/>
  <c r="AB24" i="11"/>
  <c r="AA24" i="11" s="1"/>
  <c r="AI24" i="11"/>
  <c r="AH24" i="11" s="1"/>
  <c r="AF24" i="11" s="1"/>
  <c r="AW24" i="11"/>
  <c r="AV24" i="11" s="1"/>
  <c r="AT24" i="11" s="1"/>
  <c r="BF25" i="11"/>
  <c r="BG25" i="11" s="1"/>
  <c r="AD25" i="11"/>
  <c r="AG25" i="11" s="1"/>
  <c r="I25" i="11"/>
  <c r="J25" i="11" s="1"/>
  <c r="BM25" i="11"/>
  <c r="BP25" i="11" s="1"/>
  <c r="BT25" i="11"/>
  <c r="BY25" i="11" s="1"/>
  <c r="BX25" i="11" s="1"/>
  <c r="W25" i="11"/>
  <c r="Z25" i="11" s="1"/>
  <c r="B24" i="11"/>
  <c r="C24" i="11" s="1"/>
  <c r="CF24" i="11"/>
  <c r="CE24" i="11" s="1"/>
  <c r="CB24" i="11"/>
  <c r="AR25" i="11"/>
  <c r="AU25" i="11" s="1"/>
  <c r="AK25" i="11"/>
  <c r="AN25" i="11" s="1"/>
  <c r="AY25" i="11"/>
  <c r="BD25" i="11" s="1"/>
  <c r="BC25" i="11" s="1"/>
  <c r="P25" i="11"/>
  <c r="Q25" i="11" s="1"/>
  <c r="CA25" i="11"/>
  <c r="CD25" i="11" s="1"/>
  <c r="BI25" i="11"/>
  <c r="O27" i="10"/>
  <c r="N28" i="10"/>
  <c r="AD27" i="10"/>
  <c r="AC28" i="10"/>
  <c r="C26" i="10"/>
  <c r="B27" i="10"/>
  <c r="F27" i="10"/>
  <c r="E28" i="10"/>
  <c r="L27" i="10"/>
  <c r="K28" i="10"/>
  <c r="U25" i="11"/>
  <c r="T25" i="11" s="1"/>
  <c r="U27" i="10"/>
  <c r="T28" i="10"/>
  <c r="R27" i="10"/>
  <c r="Q28" i="10"/>
  <c r="X27" i="10"/>
  <c r="W28" i="10"/>
  <c r="AJ27" i="10"/>
  <c r="AI28" i="10"/>
  <c r="AG27" i="10"/>
  <c r="AF28" i="10"/>
  <c r="I27" i="10"/>
  <c r="H28" i="10"/>
  <c r="AA27" i="10"/>
  <c r="Z28" i="10"/>
  <c r="S25" i="11" l="1"/>
  <c r="AE25" i="11"/>
  <c r="AM24" i="11"/>
  <c r="BH24" i="11"/>
  <c r="Y24" i="11"/>
  <c r="L25" i="11"/>
  <c r="R24" i="11"/>
  <c r="K24" i="11"/>
  <c r="AI25" i="11"/>
  <c r="AH25" i="11" s="1"/>
  <c r="AF25" i="11" s="1"/>
  <c r="G24" i="11"/>
  <c r="F24" i="11" s="1"/>
  <c r="D24" i="11" s="1"/>
  <c r="AB25" i="11"/>
  <c r="AA25" i="11" s="1"/>
  <c r="X25" i="11"/>
  <c r="BN25" i="11"/>
  <c r="AW25" i="11"/>
  <c r="AV25" i="11" s="1"/>
  <c r="BB25" i="11"/>
  <c r="AP25" i="11"/>
  <c r="AO25" i="11" s="1"/>
  <c r="AS25" i="11"/>
  <c r="AL25" i="11"/>
  <c r="E24" i="11"/>
  <c r="CC24" i="11"/>
  <c r="BK25" i="11"/>
  <c r="BJ25" i="11" s="1"/>
  <c r="BH25" i="11" s="1"/>
  <c r="BR25" i="11"/>
  <c r="BQ25" i="11" s="1"/>
  <c r="N25" i="11"/>
  <c r="M25" i="11" s="1"/>
  <c r="K25" i="11" s="1"/>
  <c r="AZ25" i="11"/>
  <c r="BA25" i="11" s="1"/>
  <c r="BM26" i="11"/>
  <c r="BP26" i="11" s="1"/>
  <c r="BU25" i="11"/>
  <c r="BV25" i="11" s="1"/>
  <c r="BT26" i="11"/>
  <c r="BU26" i="11" s="1"/>
  <c r="W26" i="11"/>
  <c r="X26" i="11" s="1"/>
  <c r="AR26" i="11"/>
  <c r="AS26" i="11" s="1"/>
  <c r="BF26" i="11"/>
  <c r="BI26" i="11" s="1"/>
  <c r="P26" i="11"/>
  <c r="S26" i="11" s="1"/>
  <c r="CA26" i="11"/>
  <c r="CB26" i="11" s="1"/>
  <c r="I26" i="11"/>
  <c r="L26" i="11" s="1"/>
  <c r="AD26" i="11"/>
  <c r="AI26" i="11" s="1"/>
  <c r="AH26" i="11" s="1"/>
  <c r="AY26" i="11"/>
  <c r="AZ26" i="11" s="1"/>
  <c r="BW25" i="11"/>
  <c r="CF25" i="11"/>
  <c r="CE25" i="11" s="1"/>
  <c r="CB25" i="11"/>
  <c r="B25" i="11"/>
  <c r="E25" i="11" s="1"/>
  <c r="AK26" i="11"/>
  <c r="AL26" i="11" s="1"/>
  <c r="R25" i="11"/>
  <c r="AD28" i="10"/>
  <c r="AC29" i="10"/>
  <c r="L28" i="10"/>
  <c r="K29" i="10"/>
  <c r="AJ28" i="10"/>
  <c r="AI29" i="10"/>
  <c r="F28" i="10"/>
  <c r="E29" i="10"/>
  <c r="O28" i="10"/>
  <c r="N29" i="10"/>
  <c r="I28" i="10"/>
  <c r="H29" i="10"/>
  <c r="X28" i="10"/>
  <c r="W29" i="10"/>
  <c r="AG28" i="10"/>
  <c r="AF29" i="10"/>
  <c r="R28" i="10"/>
  <c r="Q29" i="10"/>
  <c r="C27" i="10"/>
  <c r="B28" i="10"/>
  <c r="AA28" i="10"/>
  <c r="Z29" i="10"/>
  <c r="U28" i="10"/>
  <c r="T29" i="10"/>
  <c r="Y25" i="11" l="1"/>
  <c r="Z26" i="11"/>
  <c r="AM25" i="11"/>
  <c r="AT25" i="11"/>
  <c r="BO25" i="11"/>
  <c r="BR26" i="11"/>
  <c r="BQ26" i="11" s="1"/>
  <c r="BN26" i="11"/>
  <c r="BK26" i="11"/>
  <c r="BJ26" i="11" s="1"/>
  <c r="AB26" i="11"/>
  <c r="AA26" i="11" s="1"/>
  <c r="Y26" i="11" s="1"/>
  <c r="BG26" i="11"/>
  <c r="U26" i="11"/>
  <c r="T26" i="11" s="1"/>
  <c r="AN26" i="11"/>
  <c r="AU26" i="11"/>
  <c r="Q26" i="11"/>
  <c r="BW26" i="11"/>
  <c r="BY26" i="11"/>
  <c r="BX26" i="11" s="1"/>
  <c r="BV26" i="11" s="1"/>
  <c r="AE26" i="11"/>
  <c r="AG26" i="11"/>
  <c r="G25" i="11"/>
  <c r="F25" i="11" s="1"/>
  <c r="C25" i="11"/>
  <c r="AW26" i="11"/>
  <c r="AV26" i="11" s="1"/>
  <c r="AT26" i="11" s="1"/>
  <c r="AP26" i="11"/>
  <c r="AO26" i="11" s="1"/>
  <c r="AM26" i="11" s="1"/>
  <c r="CC25" i="11"/>
  <c r="CF26" i="11"/>
  <c r="CE26" i="11" s="1"/>
  <c r="CC26" i="11" s="1"/>
  <c r="CD26" i="11"/>
  <c r="BD26" i="11"/>
  <c r="BC26" i="11" s="1"/>
  <c r="BA26" i="11" s="1"/>
  <c r="BB26" i="11"/>
  <c r="BT27" i="11"/>
  <c r="BU27" i="11" s="1"/>
  <c r="N26" i="11"/>
  <c r="M26" i="11" s="1"/>
  <c r="W27" i="11"/>
  <c r="Z27" i="11" s="1"/>
  <c r="J26" i="11"/>
  <c r="BF27" i="11"/>
  <c r="BI27" i="11" s="1"/>
  <c r="CA27" i="11"/>
  <c r="CB27" i="11" s="1"/>
  <c r="P27" i="11"/>
  <c r="S27" i="11" s="1"/>
  <c r="AR27" i="11"/>
  <c r="AU27" i="11" s="1"/>
  <c r="B26" i="11"/>
  <c r="G26" i="11" s="1"/>
  <c r="F26" i="11" s="1"/>
  <c r="AD27" i="11"/>
  <c r="AE27" i="11" s="1"/>
  <c r="AY27" i="11"/>
  <c r="AZ27" i="11" s="1"/>
  <c r="BM27" i="11"/>
  <c r="BP27" i="11" s="1"/>
  <c r="AK27" i="11"/>
  <c r="AL27" i="11" s="1"/>
  <c r="I27" i="11"/>
  <c r="J27" i="11" s="1"/>
  <c r="AJ29" i="10"/>
  <c r="AI30" i="10"/>
  <c r="U29" i="10"/>
  <c r="T30" i="10"/>
  <c r="O29" i="10"/>
  <c r="N30" i="10"/>
  <c r="C28" i="10"/>
  <c r="B29" i="10"/>
  <c r="AD29" i="10"/>
  <c r="AC30" i="10"/>
  <c r="F29" i="10"/>
  <c r="E30" i="10"/>
  <c r="R29" i="10"/>
  <c r="Q30" i="10"/>
  <c r="AA29" i="10"/>
  <c r="Z30" i="10"/>
  <c r="AF26" i="11"/>
  <c r="L29" i="10"/>
  <c r="K30" i="10"/>
  <c r="AG29" i="10"/>
  <c r="AF30" i="10"/>
  <c r="X29" i="10"/>
  <c r="W30" i="10"/>
  <c r="I29" i="10"/>
  <c r="H30" i="10"/>
  <c r="Q27" i="11" l="1"/>
  <c r="AB27" i="11"/>
  <c r="AA27" i="11" s="1"/>
  <c r="X27" i="11"/>
  <c r="BO26" i="11"/>
  <c r="BH26" i="11"/>
  <c r="AW27" i="11"/>
  <c r="AV27" i="11" s="1"/>
  <c r="AS27" i="11"/>
  <c r="L27" i="11"/>
  <c r="R26" i="11"/>
  <c r="D25" i="11"/>
  <c r="BB27" i="11"/>
  <c r="BW27" i="11"/>
  <c r="N27" i="11"/>
  <c r="M27" i="11" s="1"/>
  <c r="K27" i="11" s="1"/>
  <c r="BD27" i="11"/>
  <c r="BC27" i="11" s="1"/>
  <c r="BA27" i="11" s="1"/>
  <c r="U27" i="11"/>
  <c r="T27" i="11" s="1"/>
  <c r="R27" i="11" s="1"/>
  <c r="BY27" i="11"/>
  <c r="BX27" i="11" s="1"/>
  <c r="BV27" i="11" s="1"/>
  <c r="BK27" i="11"/>
  <c r="BJ27" i="11" s="1"/>
  <c r="BG27" i="11"/>
  <c r="C26" i="11"/>
  <c r="D26" i="11" s="1"/>
  <c r="CD27" i="11"/>
  <c r="AG27" i="11"/>
  <c r="K26" i="11"/>
  <c r="AN27" i="11"/>
  <c r="E26" i="11"/>
  <c r="BR27" i="11"/>
  <c r="BQ27" i="11" s="1"/>
  <c r="BN27" i="11"/>
  <c r="AI27" i="11"/>
  <c r="AH27" i="11" s="1"/>
  <c r="AF27" i="11" s="1"/>
  <c r="BM28" i="11"/>
  <c r="BP28" i="11" s="1"/>
  <c r="AD28" i="11"/>
  <c r="AE28" i="11" s="1"/>
  <c r="CA28" i="11"/>
  <c r="CD28" i="11" s="1"/>
  <c r="AY28" i="11"/>
  <c r="BD28" i="11" s="1"/>
  <c r="BC28" i="11" s="1"/>
  <c r="AR28" i="11"/>
  <c r="AU28" i="11" s="1"/>
  <c r="B27" i="11"/>
  <c r="E27" i="11" s="1"/>
  <c r="AK28" i="11"/>
  <c r="AL28" i="11" s="1"/>
  <c r="W28" i="11"/>
  <c r="AB28" i="11" s="1"/>
  <c r="AA28" i="11" s="1"/>
  <c r="BT28" i="11"/>
  <c r="BW28" i="11" s="1"/>
  <c r="I28" i="11"/>
  <c r="N28" i="11" s="1"/>
  <c r="M28" i="11" s="1"/>
  <c r="CF27" i="11"/>
  <c r="CE27" i="11" s="1"/>
  <c r="CC27" i="11" s="1"/>
  <c r="BF28" i="11"/>
  <c r="BG28" i="11" s="1"/>
  <c r="AP27" i="11"/>
  <c r="AO27" i="11" s="1"/>
  <c r="AM27" i="11" s="1"/>
  <c r="P28" i="11"/>
  <c r="S28" i="11" s="1"/>
  <c r="L30" i="10"/>
  <c r="K31" i="10"/>
  <c r="U30" i="10"/>
  <c r="T31" i="10"/>
  <c r="C29" i="10"/>
  <c r="B30" i="10"/>
  <c r="AG30" i="10"/>
  <c r="AF31" i="10"/>
  <c r="F30" i="10"/>
  <c r="E31" i="10"/>
  <c r="Y27" i="11"/>
  <c r="AD30" i="10"/>
  <c r="AC31" i="10"/>
  <c r="X30" i="10"/>
  <c r="W31" i="10"/>
  <c r="O30" i="10"/>
  <c r="N31" i="10"/>
  <c r="AA30" i="10"/>
  <c r="Z31" i="10"/>
  <c r="AJ30" i="10"/>
  <c r="AI31" i="10"/>
  <c r="AN28" i="11"/>
  <c r="I30" i="10"/>
  <c r="H31" i="10"/>
  <c r="R30" i="10"/>
  <c r="Q31" i="10"/>
  <c r="BY28" i="11" l="1"/>
  <c r="BX28" i="11" s="1"/>
  <c r="AT27" i="11"/>
  <c r="CF28" i="11"/>
  <c r="CE28" i="11" s="1"/>
  <c r="AZ28" i="11"/>
  <c r="BA28" i="11" s="1"/>
  <c r="CB28" i="11"/>
  <c r="BB28" i="11"/>
  <c r="BO27" i="11"/>
  <c r="BR28" i="11"/>
  <c r="BQ28" i="11" s="1"/>
  <c r="BH27" i="11"/>
  <c r="BN28" i="11"/>
  <c r="C27" i="11"/>
  <c r="X28" i="11"/>
  <c r="Y28" i="11" s="1"/>
  <c r="BU28" i="11"/>
  <c r="BV28" i="11" s="1"/>
  <c r="Z28" i="11"/>
  <c r="AI28" i="11"/>
  <c r="AH28" i="11" s="1"/>
  <c r="AF28" i="11" s="1"/>
  <c r="AG28" i="11"/>
  <c r="BK28" i="11"/>
  <c r="BJ28" i="11" s="1"/>
  <c r="BH28" i="11" s="1"/>
  <c r="AW28" i="11"/>
  <c r="AV28" i="11" s="1"/>
  <c r="J28" i="11"/>
  <c r="K28" i="11" s="1"/>
  <c r="AS28" i="11"/>
  <c r="U28" i="11"/>
  <c r="T28" i="11" s="1"/>
  <c r="Q28" i="11"/>
  <c r="BI28" i="11"/>
  <c r="L28" i="11"/>
  <c r="BT29" i="11"/>
  <c r="BW29" i="11" s="1"/>
  <c r="AY29" i="11"/>
  <c r="BB29" i="11" s="1"/>
  <c r="CA29" i="11"/>
  <c r="CB29" i="11" s="1"/>
  <c r="I29" i="11"/>
  <c r="L29" i="11" s="1"/>
  <c r="B28" i="11"/>
  <c r="G28" i="11" s="1"/>
  <c r="F28" i="11" s="1"/>
  <c r="AK29" i="11"/>
  <c r="AN29" i="11" s="1"/>
  <c r="P29" i="11"/>
  <c r="S29" i="11" s="1"/>
  <c r="G27" i="11"/>
  <c r="F27" i="11" s="1"/>
  <c r="AR29" i="11"/>
  <c r="AW29" i="11" s="1"/>
  <c r="AV29" i="11" s="1"/>
  <c r="AD29" i="11"/>
  <c r="AG29" i="11" s="1"/>
  <c r="BF29" i="11"/>
  <c r="BG29" i="11" s="1"/>
  <c r="BM29" i="11"/>
  <c r="BP29" i="11" s="1"/>
  <c r="AP28" i="11"/>
  <c r="AO28" i="11" s="1"/>
  <c r="AM28" i="11" s="1"/>
  <c r="W29" i="11"/>
  <c r="Z29" i="11" s="1"/>
  <c r="AJ31" i="10"/>
  <c r="AI32" i="10"/>
  <c r="X31" i="10"/>
  <c r="W32" i="10"/>
  <c r="F31" i="10"/>
  <c r="E32" i="10"/>
  <c r="N29" i="11"/>
  <c r="M29" i="11" s="1"/>
  <c r="C30" i="10"/>
  <c r="B31" i="10"/>
  <c r="R31" i="10"/>
  <c r="Q32" i="10"/>
  <c r="I31" i="10"/>
  <c r="H32" i="10"/>
  <c r="U31" i="10"/>
  <c r="T32" i="10"/>
  <c r="AA31" i="10"/>
  <c r="Z32" i="10"/>
  <c r="O31" i="10"/>
  <c r="N32" i="10"/>
  <c r="AD31" i="10"/>
  <c r="AC32" i="10"/>
  <c r="L31" i="10"/>
  <c r="K32" i="10"/>
  <c r="AG31" i="10"/>
  <c r="AF32" i="10"/>
  <c r="AE29" i="11" l="1"/>
  <c r="CC28" i="11"/>
  <c r="BO28" i="11"/>
  <c r="D27" i="11"/>
  <c r="AI29" i="11"/>
  <c r="AH29" i="11" s="1"/>
  <c r="AF29" i="11" s="1"/>
  <c r="R28" i="11"/>
  <c r="BR29" i="11"/>
  <c r="BQ29" i="11" s="1"/>
  <c r="BN29" i="11"/>
  <c r="AB29" i="11"/>
  <c r="AA29" i="11" s="1"/>
  <c r="E28" i="11"/>
  <c r="BY29" i="11"/>
  <c r="BX29" i="11" s="1"/>
  <c r="BU29" i="11"/>
  <c r="U29" i="11"/>
  <c r="T29" i="11" s="1"/>
  <c r="J29" i="11"/>
  <c r="K29" i="11" s="1"/>
  <c r="X29" i="11"/>
  <c r="AT28" i="11"/>
  <c r="AS29" i="11"/>
  <c r="AT29" i="11" s="1"/>
  <c r="CD29" i="11"/>
  <c r="Q29" i="11"/>
  <c r="C28" i="11"/>
  <c r="D28" i="11" s="1"/>
  <c r="AP29" i="11"/>
  <c r="AO29" i="11" s="1"/>
  <c r="BI29" i="11"/>
  <c r="AL29" i="11"/>
  <c r="AU29" i="11"/>
  <c r="BK29" i="11"/>
  <c r="BJ29" i="11" s="1"/>
  <c r="BH29" i="11" s="1"/>
  <c r="CF29" i="11"/>
  <c r="CE29" i="11" s="1"/>
  <c r="CC29" i="11" s="1"/>
  <c r="I30" i="11"/>
  <c r="L30" i="11" s="1"/>
  <c r="AK30" i="11"/>
  <c r="AN30" i="11" s="1"/>
  <c r="AY30" i="11"/>
  <c r="BD30" i="11" s="1"/>
  <c r="BC30" i="11" s="1"/>
  <c r="AR30" i="11"/>
  <c r="AU30" i="11" s="1"/>
  <c r="CA30" i="11"/>
  <c r="CD30" i="11" s="1"/>
  <c r="B29" i="11"/>
  <c r="E29" i="11" s="1"/>
  <c r="AD30" i="11"/>
  <c r="AE30" i="11" s="1"/>
  <c r="BD29" i="11"/>
  <c r="BC29" i="11" s="1"/>
  <c r="AZ29" i="11"/>
  <c r="BT30" i="11"/>
  <c r="BW30" i="11" s="1"/>
  <c r="BF30" i="11"/>
  <c r="BI30" i="11" s="1"/>
  <c r="BM30" i="11"/>
  <c r="BR30" i="11" s="1"/>
  <c r="BQ30" i="11" s="1"/>
  <c r="P30" i="11"/>
  <c r="S30" i="11" s="1"/>
  <c r="W30" i="11"/>
  <c r="X30" i="11" s="1"/>
  <c r="R32" i="10"/>
  <c r="Q33" i="10"/>
  <c r="X32" i="10"/>
  <c r="W33" i="10"/>
  <c r="U32" i="10"/>
  <c r="T33" i="10"/>
  <c r="AD32" i="10"/>
  <c r="AC33" i="10"/>
  <c r="C31" i="10"/>
  <c r="B32" i="10"/>
  <c r="AJ32" i="10"/>
  <c r="AI33" i="10"/>
  <c r="I32" i="10"/>
  <c r="H33" i="10"/>
  <c r="O32" i="10"/>
  <c r="N33" i="10"/>
  <c r="AA32" i="10"/>
  <c r="Z33" i="10"/>
  <c r="AG30" i="11"/>
  <c r="L32" i="10"/>
  <c r="K33" i="10"/>
  <c r="AG32" i="10"/>
  <c r="AF33" i="10"/>
  <c r="F32" i="10"/>
  <c r="E33" i="10"/>
  <c r="BO29" i="11" l="1"/>
  <c r="BV29" i="11"/>
  <c r="Y29" i="11"/>
  <c r="AM29" i="11"/>
  <c r="R29" i="11"/>
  <c r="AW30" i="11"/>
  <c r="AV30" i="11" s="1"/>
  <c r="CF30" i="11"/>
  <c r="CE30" i="11" s="1"/>
  <c r="AZ30" i="11"/>
  <c r="BA30" i="11" s="1"/>
  <c r="C29" i="11"/>
  <c r="BB30" i="11"/>
  <c r="CB30" i="11"/>
  <c r="AS30" i="11"/>
  <c r="AT30" i="11" s="1"/>
  <c r="AI30" i="11"/>
  <c r="AH30" i="11" s="1"/>
  <c r="AF30" i="11" s="1"/>
  <c r="G29" i="11"/>
  <c r="F29" i="11" s="1"/>
  <c r="N30" i="11"/>
  <c r="M30" i="11" s="1"/>
  <c r="J30" i="11"/>
  <c r="BY30" i="11"/>
  <c r="BX30" i="11" s="1"/>
  <c r="BU30" i="11"/>
  <c r="BA29" i="11"/>
  <c r="Z30" i="11"/>
  <c r="BK30" i="11"/>
  <c r="BJ30" i="11" s="1"/>
  <c r="BG30" i="11"/>
  <c r="BN30" i="11"/>
  <c r="BO30" i="11" s="1"/>
  <c r="BP30" i="11"/>
  <c r="U30" i="11"/>
  <c r="T30" i="11" s="1"/>
  <c r="AP30" i="11"/>
  <c r="AO30" i="11" s="1"/>
  <c r="AB30" i="11"/>
  <c r="AA30" i="11" s="1"/>
  <c r="Y30" i="11" s="1"/>
  <c r="AL30" i="11"/>
  <c r="Q30" i="11"/>
  <c r="CA31" i="11"/>
  <c r="CB31" i="11" s="1"/>
  <c r="B30" i="11"/>
  <c r="G30" i="11" s="1"/>
  <c r="F30" i="11" s="1"/>
  <c r="W31" i="11"/>
  <c r="Z31" i="11" s="1"/>
  <c r="AR31" i="11"/>
  <c r="AU31" i="11" s="1"/>
  <c r="I31" i="11"/>
  <c r="L31" i="11" s="1"/>
  <c r="AD31" i="11"/>
  <c r="AG31" i="11" s="1"/>
  <c r="AY31" i="11"/>
  <c r="BD31" i="11" s="1"/>
  <c r="BC31" i="11" s="1"/>
  <c r="P31" i="11"/>
  <c r="Q31" i="11" s="1"/>
  <c r="BF31" i="11"/>
  <c r="BG31" i="11" s="1"/>
  <c r="BT31" i="11"/>
  <c r="BW31" i="11" s="1"/>
  <c r="BM31" i="11"/>
  <c r="BP31" i="11" s="1"/>
  <c r="AK31" i="11"/>
  <c r="AN31" i="11" s="1"/>
  <c r="C32" i="10"/>
  <c r="B33" i="10"/>
  <c r="U33" i="10"/>
  <c r="T34" i="10"/>
  <c r="U34" i="10" s="1"/>
  <c r="O33" i="10"/>
  <c r="N34" i="10"/>
  <c r="O34" i="10" s="1"/>
  <c r="X33" i="10"/>
  <c r="W34" i="10"/>
  <c r="X34" i="10" s="1"/>
  <c r="I33" i="10"/>
  <c r="H34" i="10"/>
  <c r="I34" i="10" s="1"/>
  <c r="AG33" i="10"/>
  <c r="AF34" i="10"/>
  <c r="AG34" i="10" s="1"/>
  <c r="AD33" i="10"/>
  <c r="AC34" i="10"/>
  <c r="AD34" i="10" s="1"/>
  <c r="R33" i="10"/>
  <c r="Q34" i="10"/>
  <c r="R34" i="10" s="1"/>
  <c r="AL31" i="11"/>
  <c r="AP31" i="11"/>
  <c r="AO31" i="11" s="1"/>
  <c r="F33" i="10"/>
  <c r="E34" i="10"/>
  <c r="F34" i="10" s="1"/>
  <c r="L33" i="10"/>
  <c r="K34" i="10"/>
  <c r="L34" i="10" s="1"/>
  <c r="AA33" i="10"/>
  <c r="Z34" i="10"/>
  <c r="AA34" i="10" s="1"/>
  <c r="AJ33" i="10"/>
  <c r="AI34" i="10"/>
  <c r="AJ34" i="10" s="1"/>
  <c r="CC30" i="11" l="1"/>
  <c r="D29" i="11"/>
  <c r="K30" i="11"/>
  <c r="BI31" i="11"/>
  <c r="C30" i="11"/>
  <c r="BV30" i="11"/>
  <c r="BH30" i="11"/>
  <c r="R30" i="11"/>
  <c r="AZ31" i="11"/>
  <c r="BA31" i="11" s="1"/>
  <c r="BB31" i="11"/>
  <c r="J31" i="11"/>
  <c r="AM30" i="11"/>
  <c r="BU31" i="11"/>
  <c r="AB31" i="11"/>
  <c r="AA31" i="11" s="1"/>
  <c r="AW31" i="11"/>
  <c r="AV31" i="11" s="1"/>
  <c r="X31" i="11"/>
  <c r="AS31" i="11"/>
  <c r="BY31" i="11"/>
  <c r="BX31" i="11" s="1"/>
  <c r="N31" i="11"/>
  <c r="M31" i="11" s="1"/>
  <c r="AI31" i="11"/>
  <c r="AH31" i="11" s="1"/>
  <c r="AE31" i="11"/>
  <c r="E30" i="11"/>
  <c r="CF31" i="11"/>
  <c r="CE31" i="11" s="1"/>
  <c r="CC31" i="11" s="1"/>
  <c r="S31" i="11"/>
  <c r="CD31" i="11"/>
  <c r="AY32" i="11"/>
  <c r="BB32" i="11" s="1"/>
  <c r="BR31" i="11"/>
  <c r="BQ31" i="11" s="1"/>
  <c r="BT33" i="11"/>
  <c r="BU33" i="11" s="1"/>
  <c r="B31" i="11"/>
  <c r="E31" i="11" s="1"/>
  <c r="BN31" i="11"/>
  <c r="BT32" i="11"/>
  <c r="BW32" i="11" s="1"/>
  <c r="AD33" i="11"/>
  <c r="AG33" i="11" s="1"/>
  <c r="AD32" i="11"/>
  <c r="AE32" i="11" s="1"/>
  <c r="BF32" i="11"/>
  <c r="BI32" i="11" s="1"/>
  <c r="I33" i="11"/>
  <c r="N33" i="11" s="1"/>
  <c r="M33" i="11" s="1"/>
  <c r="AK33" i="11"/>
  <c r="AN33" i="11" s="1"/>
  <c r="AK32" i="11"/>
  <c r="AN32" i="11" s="1"/>
  <c r="BM33" i="11"/>
  <c r="BN33" i="11" s="1"/>
  <c r="P32" i="11"/>
  <c r="S32" i="11" s="1"/>
  <c r="AR33" i="11"/>
  <c r="AU33" i="11" s="1"/>
  <c r="P33" i="11"/>
  <c r="S33" i="11" s="1"/>
  <c r="AR32" i="11"/>
  <c r="AU32" i="11" s="1"/>
  <c r="W33" i="11"/>
  <c r="AB33" i="11" s="1"/>
  <c r="AA33" i="11" s="1"/>
  <c r="U31" i="11"/>
  <c r="T31" i="11" s="1"/>
  <c r="R31" i="11" s="1"/>
  <c r="AY33" i="11"/>
  <c r="BB33" i="11" s="1"/>
  <c r="BF33" i="11"/>
  <c r="BI33" i="11" s="1"/>
  <c r="I32" i="11"/>
  <c r="J32" i="11" s="1"/>
  <c r="CA33" i="11"/>
  <c r="CF33" i="11" s="1"/>
  <c r="CE33" i="11" s="1"/>
  <c r="CA32" i="11"/>
  <c r="CF32" i="11" s="1"/>
  <c r="CE32" i="11" s="1"/>
  <c r="BM32" i="11"/>
  <c r="BR32" i="11" s="1"/>
  <c r="BQ32" i="11" s="1"/>
  <c r="BK31" i="11"/>
  <c r="BJ31" i="11" s="1"/>
  <c r="BH31" i="11" s="1"/>
  <c r="W32" i="11"/>
  <c r="AB32" i="11" s="1"/>
  <c r="AA32" i="11" s="1"/>
  <c r="D30" i="11"/>
  <c r="AM31" i="11"/>
  <c r="C33" i="10"/>
  <c r="B34" i="10"/>
  <c r="C34" i="10" s="1"/>
  <c r="AI33" i="11"/>
  <c r="AH33" i="11" s="1"/>
  <c r="AE33" i="11" l="1"/>
  <c r="U32" i="11"/>
  <c r="T32" i="11" s="1"/>
  <c r="Q32" i="11"/>
  <c r="AI32" i="11"/>
  <c r="AH32" i="11" s="1"/>
  <c r="AT31" i="11"/>
  <c r="N32" i="11"/>
  <c r="M32" i="11" s="1"/>
  <c r="K32" i="11" s="1"/>
  <c r="L32" i="11"/>
  <c r="BV31" i="11"/>
  <c r="AG32" i="11"/>
  <c r="J33" i="11"/>
  <c r="K33" i="11" s="1"/>
  <c r="Y31" i="11"/>
  <c r="CB32" i="11"/>
  <c r="CC32" i="11" s="1"/>
  <c r="L33" i="11"/>
  <c r="BW33" i="11"/>
  <c r="AP33" i="11"/>
  <c r="AO33" i="11" s="1"/>
  <c r="K31" i="11"/>
  <c r="BD32" i="11"/>
  <c r="BC32" i="11" s="1"/>
  <c r="X32" i="11"/>
  <c r="Y32" i="11" s="1"/>
  <c r="BY32" i="11"/>
  <c r="BX32" i="11" s="1"/>
  <c r="BU32" i="11"/>
  <c r="C31" i="11"/>
  <c r="G31" i="11"/>
  <c r="F31" i="11" s="1"/>
  <c r="D31" i="11" s="1"/>
  <c r="Z32" i="11"/>
  <c r="BY33" i="11"/>
  <c r="BX33" i="11" s="1"/>
  <c r="BV33" i="11" s="1"/>
  <c r="AW32" i="11"/>
  <c r="AV32" i="11" s="1"/>
  <c r="CD32" i="11"/>
  <c r="X33" i="11"/>
  <c r="Y33" i="11" s="1"/>
  <c r="CD33" i="11"/>
  <c r="CB33" i="11"/>
  <c r="CC33" i="11" s="1"/>
  <c r="U33" i="11"/>
  <c r="T33" i="11" s="1"/>
  <c r="BK33" i="11"/>
  <c r="BJ33" i="11" s="1"/>
  <c r="BG33" i="11"/>
  <c r="AF31" i="11"/>
  <c r="AZ33" i="11"/>
  <c r="AP32" i="11"/>
  <c r="AO32" i="11" s="1"/>
  <c r="BK32" i="11"/>
  <c r="BJ32" i="11" s="1"/>
  <c r="AS32" i="11"/>
  <c r="BN32" i="11"/>
  <c r="BO32" i="11" s="1"/>
  <c r="BP32" i="11"/>
  <c r="Z33" i="11"/>
  <c r="AL33" i="11"/>
  <c r="BP33" i="11"/>
  <c r="Q33" i="11"/>
  <c r="BG32" i="11"/>
  <c r="AL32" i="11"/>
  <c r="AZ32" i="11"/>
  <c r="AW33" i="11"/>
  <c r="AV33" i="11" s="1"/>
  <c r="AS33" i="11"/>
  <c r="BD33" i="11"/>
  <c r="BC33" i="11" s="1"/>
  <c r="BR33" i="11"/>
  <c r="BQ33" i="11" s="1"/>
  <c r="BO33" i="11" s="1"/>
  <c r="B33" i="11"/>
  <c r="G33" i="11" s="1"/>
  <c r="F33" i="11" s="1"/>
  <c r="B32" i="11"/>
  <c r="E32" i="11" s="1"/>
  <c r="BO31" i="11"/>
  <c r="R32" i="11"/>
  <c r="AF32" i="11"/>
  <c r="AF33" i="11"/>
  <c r="R33" i="11" l="1"/>
  <c r="AM32" i="11"/>
  <c r="BH33" i="11"/>
  <c r="AM33" i="11"/>
  <c r="BA32" i="11"/>
  <c r="BV32" i="11"/>
  <c r="AT32" i="11"/>
  <c r="AT33" i="11"/>
  <c r="C33" i="11"/>
  <c r="D33" i="11" s="1"/>
  <c r="E33" i="11"/>
  <c r="G32" i="11"/>
  <c r="F32" i="11" s="1"/>
  <c r="C32" i="11"/>
  <c r="BA33" i="11"/>
  <c r="BH32" i="11"/>
  <c r="D32" i="11" l="1"/>
</calcChain>
</file>

<file path=xl/sharedStrings.xml><?xml version="1.0" encoding="utf-8"?>
<sst xmlns="http://schemas.openxmlformats.org/spreadsheetml/2006/main" count="132" uniqueCount="115">
  <si>
    <t>Nombres (UF,UA,…)</t>
  </si>
  <si>
    <t>Horas</t>
  </si>
  <si>
    <t>FECHA INICIO CURSO</t>
  </si>
  <si>
    <t>FESTIVOS</t>
  </si>
  <si>
    <t>Notas</t>
  </si>
  <si>
    <t>ABC</t>
  </si>
  <si>
    <t>1 mayo</t>
  </si>
  <si>
    <t>Día del trabajador</t>
  </si>
  <si>
    <t>- Max 1 año programable</t>
  </si>
  <si>
    <t>30 mayo</t>
  </si>
  <si>
    <t>Día de Canarias</t>
  </si>
  <si>
    <t>15 agosto</t>
  </si>
  <si>
    <t>Asunción de la Virgen</t>
  </si>
  <si>
    <t>Horas por día</t>
  </si>
  <si>
    <t>12 octubre</t>
  </si>
  <si>
    <t>Fiesta Nacional de España</t>
  </si>
  <si>
    <t>1 noviembre</t>
  </si>
  <si>
    <t>Todos los Santos</t>
  </si>
  <si>
    <t>- Número fijo de horas por dia (2-8)</t>
  </si>
  <si>
    <t>6 diciembre</t>
  </si>
  <si>
    <t>Día de la Constitución</t>
  </si>
  <si>
    <t>8 diciembre</t>
  </si>
  <si>
    <t>Inmaculada</t>
  </si>
  <si>
    <t>25 diciembre</t>
  </si>
  <si>
    <t>Navidad</t>
  </si>
  <si>
    <t>Dias Laborales</t>
  </si>
  <si>
    <t>Lunes</t>
  </si>
  <si>
    <t>✔</t>
  </si>
  <si>
    <t>Martes</t>
  </si>
  <si>
    <t>Miércoles</t>
  </si>
  <si>
    <t>Jueves</t>
  </si>
  <si>
    <t>Viernes</t>
  </si>
  <si>
    <t>Sábado</t>
  </si>
  <si>
    <t>X</t>
  </si>
  <si>
    <t>Domingo</t>
  </si>
  <si>
    <t>CALENDARIO</t>
  </si>
  <si>
    <t>Mes inicial</t>
  </si>
  <si>
    <t>Año</t>
  </si>
  <si>
    <t>(total de horas)</t>
  </si>
  <si>
    <t>Número colores</t>
  </si>
  <si>
    <t>Hoja "Datos": los datos de un curso (Nombres, Fechas, Horas etc...) se insertan en la hoja Datos.</t>
  </si>
  <si>
    <t>Hoja "Calendario": Aquí se crea en automático el Calendario según lo que hemos puesto en la Hoja "Datos"</t>
  </si>
  <si>
    <t>Cuadro "Nombres (UF, UA, ...) y "Horas"</t>
  </si>
  <si>
    <t>Cuadro "FECHA INICIO CURSO" y "Horas por dia"</t>
  </si>
  <si>
    <t>Cuadro "Dias Laborales"</t>
  </si>
  <si>
    <t>Cuadro "CALENDARIO"</t>
  </si>
  <si>
    <t>La Hoja "Calendario" mostrará siempre 12 meses. El mes inicial lo definimos aquí</t>
  </si>
  <si>
    <t>Normalmente se pondrá el mes de inicio del curso</t>
  </si>
  <si>
    <t>Cuadro "FESTIVOS"</t>
  </si>
  <si>
    <t>Aquí aparecen los días predeterminados festivos</t>
  </si>
  <si>
    <t>Hoja Calendario</t>
  </si>
  <si>
    <t>El resultado será algo paracido a esta imagen</t>
  </si>
  <si>
    <t>A lado de cada bloque aparece el nombre que pusimos en el cuadro "Nombres UF, UA, ..."</t>
  </si>
  <si>
    <t>Cuando un bloque termina sin utilizar todas las horas laborales del día,</t>
  </si>
  <si>
    <t>En este ejemplo, la UF456 empeza el Mon 26 de junio con 4 horas y termina el Thu 29 con 5 horas</t>
  </si>
  <si>
    <t>El mismo día (Thu 29 de junio) empeza el MF123 con 3 horas</t>
  </si>
  <si>
    <t>El curso acaba el Tue 11 de julio utilizando una sola hora, 7 horas libres (el día laboral aquí es de 8 horas)</t>
  </si>
  <si>
    <t>En la casilla"Número de colores" podemos seleccionar el número de colores utilizado por los bloques.</t>
  </si>
  <si>
    <t>Contraseña</t>
  </si>
  <si>
    <t>Date</t>
  </si>
  <si>
    <t>Nomi</t>
  </si>
  <si>
    <t>Ore moduli</t>
  </si>
  <si>
    <t>Ora da calcolare</t>
  </si>
  <si>
    <t>Ore anterori</t>
  </si>
  <si>
    <t>Data inicio</t>
  </si>
  <si>
    <t>Numero moduli</t>
  </si>
  <si>
    <t>Parola finale</t>
  </si>
  <si>
    <t>FIN</t>
  </si>
  <si>
    <t>Meses</t>
  </si>
  <si>
    <t>Fecha calendario</t>
  </si>
  <si>
    <t>Fecha MAX</t>
  </si>
  <si>
    <t>Festivos</t>
  </si>
  <si>
    <t>Festivos+Especificos</t>
  </si>
  <si>
    <t>SI /NO</t>
  </si>
  <si>
    <t>Máscara Festivos</t>
  </si>
  <si>
    <t>Años</t>
  </si>
  <si>
    <t>01/05/</t>
  </si>
  <si>
    <t>15/08/</t>
  </si>
  <si>
    <t>12/10/</t>
  </si>
  <si>
    <t>01/11/</t>
  </si>
  <si>
    <t>06/12/</t>
  </si>
  <si>
    <t>08/12/</t>
  </si>
  <si>
    <t>25/12/</t>
  </si>
  <si>
    <t>30/05/</t>
  </si>
  <si>
    <t>Máscara:</t>
  </si>
  <si>
    <t>Aquí ponemos los nombre de las Unidades, Módulos etc... y las horas correspondientes</t>
  </si>
  <si>
    <t>Horas por día: quí ponemos el número de horas trabajadas por día (de 2 a 8)</t>
  </si>
  <si>
    <r>
      <t xml:space="preserve">Aquí definimos los dias laborales. Podemos por ejemplo decidir que el miércole no se trabaja seleccionando </t>
    </r>
    <r>
      <rPr>
        <b/>
        <sz val="11"/>
        <color theme="1"/>
        <rFont val="Calibri"/>
        <charset val="134"/>
        <scheme val="minor"/>
      </rPr>
      <t>X</t>
    </r>
  </si>
  <si>
    <t>Aquí se crea el Calendario según lo que hemos puesto en la Hoja "Datos"</t>
  </si>
  <si>
    <t>las últimas dos columnas muestran el número de horas utilizado</t>
  </si>
  <si>
    <t>ERRORES</t>
  </si>
  <si>
    <t>Versiones actualizadas</t>
  </si>
  <si>
    <t>UF123 (20)</t>
  </si>
  <si>
    <t>UF789 (80)</t>
  </si>
  <si>
    <t>Fiesta local</t>
  </si>
  <si>
    <t>Acedemia cerrada</t>
  </si>
  <si>
    <t>Si quieres, puedes añadir otros. Por ejemplo jueves y vierne santo o un dia que la academia está cerrada</t>
  </si>
  <si>
    <t>Si el curso empeza el 10 de Junio pero te gusta ver un calendario que empieza en enero, aquí pon enero</t>
  </si>
  <si>
    <t>A lado de la fecha puedes poner un comentario</t>
  </si>
  <si>
    <t>Si quieres desproteger el documento, la contraseña es 123 (pero cuidado, sin protección es muy fácil borrar fórmulas sin querer)</t>
  </si>
  <si>
    <t>antonio.gessi@gmail.com</t>
  </si>
  <si>
    <t>No supere los 7 u 8 caracteres para una mejor visualización del calendario</t>
  </si>
  <si>
    <t>En este ejemplo, la UF123 de 20 horas, la UF456 de 25 horas etc...</t>
  </si>
  <si>
    <t>Valores superiores a 90 se marcan en rojo</t>
  </si>
  <si>
    <t>Fecha de inicio curso: Aquí simplemente se pone la fecha de inicio del curso (debe ser un día laboral)</t>
  </si>
  <si>
    <t>Cuando encuentras un error de visualización, cálculo de días/horas etc. envíame la hoja con los datos que lo produce e indica el software utilizado (MS Excel/Wps Office) y su versión</t>
  </si>
  <si>
    <t>UF654 (90)</t>
  </si>
  <si>
    <t>UF987 (60)</t>
  </si>
  <si>
    <t>UF456 (30)</t>
  </si>
  <si>
    <t>Controla en mi sitio web si hay una versión más reciente</t>
  </si>
  <si>
    <t>Página de descarga:</t>
  </si>
  <si>
    <t>Probado en:</t>
  </si>
  <si>
    <r>
      <rPr>
        <sz val="11"/>
        <color rgb="FF66FF99"/>
        <rFont val="Calibri"/>
        <family val="2"/>
        <scheme val="minor"/>
      </rPr>
      <t>✔</t>
    </r>
    <r>
      <rPr>
        <sz val="11"/>
        <color theme="0"/>
        <rFont val="Calibri"/>
        <family val="2"/>
        <scheme val="minor"/>
      </rPr>
      <t xml:space="preserve"> MS Excel (2024)</t>
    </r>
  </si>
  <si>
    <r>
      <rPr>
        <sz val="11"/>
        <color rgb="FF66FF99"/>
        <rFont val="Calibri"/>
        <family val="2"/>
        <scheme val="minor"/>
      </rPr>
      <t>✔</t>
    </r>
    <r>
      <rPr>
        <sz val="11"/>
        <color theme="0"/>
        <rFont val="Calibri"/>
        <family val="2"/>
        <scheme val="minor"/>
      </rPr>
      <t xml:space="preserve"> WPS Office (11.2.0)</t>
    </r>
  </si>
  <si>
    <r>
      <rPr>
        <sz val="11"/>
        <color rgb="FF66FF99"/>
        <rFont val="Calibri"/>
        <family val="2"/>
        <scheme val="minor"/>
      </rPr>
      <t>✔</t>
    </r>
    <r>
      <rPr>
        <sz val="11"/>
        <color theme="0"/>
        <rFont val="Calibri"/>
        <family val="2"/>
        <scheme val="minor"/>
      </rPr>
      <t xml:space="preserve"> OnlyOffice (8.3.3)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</si>
</sst>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mmmm"/>
    <numFmt numFmtId="165" formatCode="mmmm\ yy"/>
    <numFmt numFmtId="166" formatCode="yyyy"/>
    <numFmt numFmtId="167" formatCode="mmmm\ yyyy"/>
    <numFmt numFmtId="168" formatCode="ddd\ d"/>
    <numFmt numFmtId="169" formatCode="_-[$€-2]\ * #,##0.00_-;\-[$€-2]\ * #,##0.00_-;_-[$€-2]\ * &quot;-&quot;??_-;_-@_-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1499679555650502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theme="5" tint="-0.24997711111789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1"/>
      <color theme="7" tint="0.79995117038483843"/>
      <name val="Calibri"/>
      <charset val="134"/>
      <scheme val="minor"/>
    </font>
    <font>
      <i/>
      <sz val="11"/>
      <name val="Calibri"/>
      <charset val="134"/>
      <scheme val="minor"/>
    </font>
    <font>
      <b/>
      <sz val="14"/>
      <color theme="0"/>
      <name val="Calibri"/>
      <charset val="134"/>
      <scheme val="minor"/>
    </font>
    <font>
      <u/>
      <sz val="11"/>
      <color theme="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66FF66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66FF99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14335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4" fontId="4" fillId="0" borderId="0" xfId="0" applyNumberFormat="1" applyFont="1"/>
    <xf numFmtId="14" fontId="0" fillId="0" borderId="0" xfId="0" applyNumberFormat="1"/>
    <xf numFmtId="164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49" fontId="0" fillId="4" borderId="1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4" fontId="0" fillId="5" borderId="5" xfId="0" applyNumberFormat="1" applyFill="1" applyBorder="1" applyAlignment="1">
      <alignment horizontal="center"/>
    </xf>
    <xf numFmtId="14" fontId="0" fillId="5" borderId="5" xfId="0" applyNumberFormat="1" applyFill="1" applyBorder="1"/>
    <xf numFmtId="49" fontId="0" fillId="6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7" borderId="2" xfId="0" applyFont="1" applyFill="1" applyBorder="1"/>
    <xf numFmtId="14" fontId="0" fillId="8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14" fontId="0" fillId="9" borderId="2" xfId="0" applyNumberFormat="1" applyFill="1" applyBorder="1" applyAlignment="1">
      <alignment horizontal="center"/>
    </xf>
    <xf numFmtId="49" fontId="0" fillId="0" borderId="4" xfId="0" applyNumberFormat="1" applyBorder="1"/>
    <xf numFmtId="14" fontId="0" fillId="10" borderId="2" xfId="0" applyNumberFormat="1" applyFill="1" applyBorder="1" applyAlignment="1">
      <alignment horizontal="center"/>
    </xf>
    <xf numFmtId="14" fontId="0" fillId="11" borderId="2" xfId="0" applyNumberFormat="1" applyFill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14" fontId="0" fillId="11" borderId="2" xfId="0" applyNumberFormat="1" applyFill="1" applyBorder="1"/>
    <xf numFmtId="0" fontId="0" fillId="13" borderId="6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3" borderId="2" xfId="0" applyFill="1" applyBorder="1" applyAlignment="1">
      <alignment horizontal="center" vertical="center"/>
    </xf>
    <xf numFmtId="0" fontId="0" fillId="12" borderId="2" xfId="0" applyFill="1" applyBorder="1"/>
    <xf numFmtId="14" fontId="0" fillId="12" borderId="2" xfId="0" applyNumberFormat="1" applyFill="1" applyBorder="1"/>
    <xf numFmtId="0" fontId="0" fillId="13" borderId="2" xfId="0" applyFill="1" applyBorder="1" applyAlignment="1">
      <alignment horizontal="center"/>
    </xf>
    <xf numFmtId="0" fontId="0" fillId="16" borderId="7" xfId="0" applyFill="1" applyBorder="1"/>
    <xf numFmtId="0" fontId="0" fillId="16" borderId="8" xfId="0" applyFill="1" applyBorder="1"/>
    <xf numFmtId="0" fontId="0" fillId="16" borderId="9" xfId="0" applyFill="1" applyBorder="1"/>
    <xf numFmtId="0" fontId="0" fillId="16" borderId="0" xfId="0" applyFill="1"/>
    <xf numFmtId="0" fontId="0" fillId="16" borderId="10" xfId="0" applyFill="1" applyBorder="1"/>
    <xf numFmtId="0" fontId="0" fillId="16" borderId="11" xfId="0" applyFill="1" applyBorder="1"/>
    <xf numFmtId="0" fontId="0" fillId="17" borderId="1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" xfId="0" applyFill="1" applyBorder="1" applyAlignment="1">
      <alignment horizontal="centerContinuous"/>
    </xf>
    <xf numFmtId="0" fontId="0" fillId="16" borderId="12" xfId="0" applyFill="1" applyBorder="1"/>
    <xf numFmtId="0" fontId="0" fillId="16" borderId="13" xfId="0" applyFill="1" applyBorder="1"/>
    <xf numFmtId="0" fontId="0" fillId="16" borderId="14" xfId="0" applyFill="1" applyBorder="1"/>
    <xf numFmtId="0" fontId="7" fillId="18" borderId="4" xfId="0" applyFont="1" applyFill="1" applyBorder="1" applyAlignment="1">
      <alignment horizontal="centerContinuous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0" borderId="0" xfId="0" applyFill="1"/>
    <xf numFmtId="0" fontId="0" fillId="19" borderId="0" xfId="0" applyFill="1"/>
    <xf numFmtId="166" fontId="0" fillId="19" borderId="0" xfId="0" applyNumberFormat="1" applyFill="1" applyAlignment="1">
      <alignment horizontal="center"/>
    </xf>
    <xf numFmtId="164" fontId="0" fillId="19" borderId="0" xfId="0" applyNumberFormat="1" applyFill="1" applyAlignment="1">
      <alignment horizontal="center"/>
    </xf>
    <xf numFmtId="168" fontId="0" fillId="0" borderId="2" xfId="0" applyNumberFormat="1" applyBorder="1"/>
    <xf numFmtId="0" fontId="0" fillId="0" borderId="13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19" borderId="0" xfId="0" applyNumberFormat="1" applyFill="1"/>
    <xf numFmtId="0" fontId="9" fillId="10" borderId="0" xfId="0" applyFont="1" applyFill="1" applyProtection="1">
      <protection locked="0"/>
    </xf>
    <xf numFmtId="168" fontId="0" fillId="19" borderId="0" xfId="0" applyNumberFormat="1" applyFill="1"/>
    <xf numFmtId="0" fontId="6" fillId="19" borderId="0" xfId="0" applyFont="1" applyFill="1"/>
    <xf numFmtId="0" fontId="0" fillId="0" borderId="13" xfId="0" applyBorder="1"/>
    <xf numFmtId="0" fontId="0" fillId="0" borderId="14" xfId="0" applyBorder="1"/>
    <xf numFmtId="0" fontId="0" fillId="19" borderId="0" xfId="0" applyFill="1" applyAlignment="1">
      <alignment horizontal="center" vertical="center"/>
    </xf>
    <xf numFmtId="0" fontId="11" fillId="19" borderId="0" xfId="0" applyFont="1" applyFill="1" applyAlignment="1">
      <alignment horizontal="left"/>
    </xf>
    <xf numFmtId="0" fontId="0" fillId="22" borderId="7" xfId="0" applyFill="1" applyBorder="1"/>
    <xf numFmtId="0" fontId="0" fillId="22" borderId="8" xfId="0" applyFill="1" applyBorder="1" applyAlignment="1">
      <alignment horizontal="center" vertical="center"/>
    </xf>
    <xf numFmtId="0" fontId="0" fillId="22" borderId="8" xfId="0" applyFill="1" applyBorder="1"/>
    <xf numFmtId="0" fontId="0" fillId="22" borderId="12" xfId="0" applyFill="1" applyBorder="1"/>
    <xf numFmtId="0" fontId="0" fillId="22" borderId="9" xfId="0" applyFill="1" applyBorder="1"/>
    <xf numFmtId="0" fontId="0" fillId="22" borderId="0" xfId="0" applyFill="1" applyAlignment="1">
      <alignment horizontal="center" vertical="center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22" borderId="13" xfId="0" applyFill="1" applyBorder="1"/>
    <xf numFmtId="0" fontId="0" fillId="7" borderId="2" xfId="0" applyFill="1" applyBorder="1" applyAlignment="1" applyProtection="1">
      <alignment horizontal="center" vertical="center"/>
      <protection locked="0"/>
    </xf>
    <xf numFmtId="0" fontId="0" fillId="22" borderId="10" xfId="0" applyFill="1" applyBorder="1"/>
    <xf numFmtId="0" fontId="0" fillId="22" borderId="11" xfId="0" applyFill="1" applyBorder="1" applyAlignment="1">
      <alignment horizontal="center" vertical="center"/>
    </xf>
    <xf numFmtId="0" fontId="0" fillId="22" borderId="11" xfId="0" applyFill="1" applyBorder="1"/>
    <xf numFmtId="0" fontId="0" fillId="22" borderId="14" xfId="0" applyFill="1" applyBorder="1"/>
    <xf numFmtId="0" fontId="0" fillId="15" borderId="2" xfId="0" applyFill="1" applyBorder="1" applyAlignment="1">
      <alignment horizontal="center"/>
    </xf>
    <xf numFmtId="0" fontId="6" fillId="19" borderId="0" xfId="0" applyFont="1" applyFill="1" applyAlignment="1">
      <alignment horizontal="center"/>
    </xf>
    <xf numFmtId="0" fontId="0" fillId="23" borderId="1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0" fontId="0" fillId="22" borderId="0" xfId="0" applyFill="1"/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0" fillId="10" borderId="1" xfId="0" applyFill="1" applyBorder="1"/>
    <xf numFmtId="0" fontId="0" fillId="10" borderId="3" xfId="0" applyFill="1" applyBorder="1" applyAlignment="1" applyProtection="1">
      <alignment horizontal="center"/>
      <protection locked="0"/>
    </xf>
    <xf numFmtId="0" fontId="0" fillId="10" borderId="4" xfId="0" applyFill="1" applyBorder="1"/>
    <xf numFmtId="0" fontId="12" fillId="22" borderId="11" xfId="0" applyFont="1" applyFill="1" applyBorder="1"/>
    <xf numFmtId="0" fontId="12" fillId="22" borderId="14" xfId="0" applyFont="1" applyFill="1" applyBorder="1"/>
    <xf numFmtId="0" fontId="0" fillId="22" borderId="0" xfId="0" applyFill="1" applyAlignment="1">
      <alignment horizontal="center"/>
    </xf>
    <xf numFmtId="164" fontId="0" fillId="7" borderId="2" xfId="0" applyNumberFormat="1" applyFill="1" applyBorder="1" applyAlignment="1" applyProtection="1">
      <alignment horizontal="center" vertical="center"/>
      <protection locked="0"/>
    </xf>
    <xf numFmtId="0" fontId="12" fillId="22" borderId="0" xfId="0" applyFont="1" applyFill="1" applyAlignment="1">
      <alignment horizontal="center"/>
    </xf>
    <xf numFmtId="0" fontId="12" fillId="22" borderId="13" xfId="0" applyFont="1" applyFill="1" applyBorder="1" applyAlignment="1">
      <alignment horizontal="center"/>
    </xf>
    <xf numFmtId="0" fontId="0" fillId="22" borderId="11" xfId="0" applyFill="1" applyBorder="1" applyAlignment="1">
      <alignment horizontal="center"/>
    </xf>
    <xf numFmtId="0" fontId="11" fillId="22" borderId="0" xfId="0" applyFont="1" applyFill="1" applyAlignment="1">
      <alignment horizontal="left"/>
    </xf>
    <xf numFmtId="0" fontId="12" fillId="22" borderId="9" xfId="0" applyFont="1" applyFill="1" applyBorder="1"/>
    <xf numFmtId="49" fontId="0" fillId="25" borderId="2" xfId="0" applyNumberFormat="1" applyFill="1" applyBorder="1" applyAlignment="1">
      <alignment horizontal="center"/>
    </xf>
    <xf numFmtId="0" fontId="13" fillId="22" borderId="0" xfId="0" applyFont="1" applyFill="1" applyAlignment="1">
      <alignment horizontal="left"/>
    </xf>
    <xf numFmtId="0" fontId="12" fillId="22" borderId="13" xfId="0" applyFont="1" applyFill="1" applyBorder="1"/>
    <xf numFmtId="49" fontId="5" fillId="22" borderId="9" xfId="0" applyNumberFormat="1" applyFont="1" applyFill="1" applyBorder="1"/>
    <xf numFmtId="14" fontId="0" fillId="26" borderId="2" xfId="0" applyNumberFormat="1" applyFill="1" applyBorder="1" applyAlignment="1" applyProtection="1">
      <alignment horizontal="center"/>
      <protection locked="0"/>
    </xf>
    <xf numFmtId="0" fontId="11" fillId="22" borderId="0" xfId="0" applyFont="1" applyFill="1" applyAlignment="1" applyProtection="1">
      <alignment horizontal="left"/>
      <protection locked="0"/>
    </xf>
    <xf numFmtId="169" fontId="11" fillId="22" borderId="0" xfId="1" applyNumberFormat="1" applyFont="1" applyFill="1" applyAlignment="1" applyProtection="1">
      <alignment horizontal="left"/>
      <protection locked="0"/>
    </xf>
    <xf numFmtId="0" fontId="14" fillId="18" borderId="3" xfId="0" applyFont="1" applyFill="1" applyBorder="1" applyAlignment="1">
      <alignment horizontal="centerContinuous"/>
    </xf>
    <xf numFmtId="0" fontId="5" fillId="22" borderId="7" xfId="0" applyFont="1" applyFill="1" applyBorder="1"/>
    <xf numFmtId="0" fontId="5" fillId="22" borderId="8" xfId="0" applyFont="1" applyFill="1" applyBorder="1" applyAlignment="1">
      <alignment horizontal="centerContinuous" vertical="center"/>
    </xf>
    <xf numFmtId="0" fontId="5" fillId="22" borderId="0" xfId="0" applyFont="1" applyFill="1" applyAlignment="1">
      <alignment horizontal="centerContinuous"/>
    </xf>
    <xf numFmtId="0" fontId="5" fillId="22" borderId="10" xfId="0" applyFont="1" applyFill="1" applyBorder="1"/>
    <xf numFmtId="0" fontId="5" fillId="22" borderId="11" xfId="0" applyFont="1" applyFill="1" applyBorder="1"/>
    <xf numFmtId="0" fontId="11" fillId="22" borderId="11" xfId="0" applyFont="1" applyFill="1" applyBorder="1" applyAlignment="1">
      <alignment horizontal="left"/>
    </xf>
    <xf numFmtId="0" fontId="14" fillId="18" borderId="4" xfId="0" applyFont="1" applyFill="1" applyBorder="1" applyAlignment="1">
      <alignment horizontal="centerContinuous"/>
    </xf>
    <xf numFmtId="0" fontId="5" fillId="22" borderId="12" xfId="0" applyFont="1" applyFill="1" applyBorder="1" applyAlignment="1">
      <alignment horizontal="centerContinuous" vertical="center"/>
    </xf>
    <xf numFmtId="0" fontId="5" fillId="22" borderId="13" xfId="0" applyFont="1" applyFill="1" applyBorder="1" applyAlignment="1">
      <alignment horizontal="centerContinuous"/>
    </xf>
    <xf numFmtId="0" fontId="5" fillId="22" borderId="14" xfId="0" applyFont="1" applyFill="1" applyBorder="1"/>
    <xf numFmtId="0" fontId="3" fillId="16" borderId="0" xfId="0" applyFont="1" applyFill="1"/>
    <xf numFmtId="0" fontId="18" fillId="19" borderId="0" xfId="0" applyFont="1" applyFill="1" applyAlignment="1">
      <alignment horizontal="centerContinuous"/>
    </xf>
    <xf numFmtId="0" fontId="19" fillId="18" borderId="1" xfId="0" applyFont="1" applyFill="1" applyBorder="1" applyAlignment="1">
      <alignment horizontal="centerContinuous"/>
    </xf>
    <xf numFmtId="0" fontId="20" fillId="22" borderId="9" xfId="0" applyFont="1" applyFill="1" applyBorder="1" applyAlignment="1">
      <alignment horizontal="centerContinuous"/>
    </xf>
    <xf numFmtId="0" fontId="7" fillId="3" borderId="1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/>
    </xf>
    <xf numFmtId="0" fontId="18" fillId="18" borderId="1" xfId="0" applyFont="1" applyFill="1" applyBorder="1" applyAlignment="1">
      <alignment horizontal="centerContinuous"/>
    </xf>
    <xf numFmtId="0" fontId="21" fillId="27" borderId="0" xfId="0" applyFont="1" applyFill="1" applyAlignment="1">
      <alignment horizontal="centerContinuous"/>
    </xf>
    <xf numFmtId="0" fontId="2" fillId="16" borderId="0" xfId="0" applyFont="1" applyFill="1"/>
    <xf numFmtId="49" fontId="0" fillId="22" borderId="0" xfId="0" applyNumberFormat="1" applyFill="1"/>
    <xf numFmtId="0" fontId="15" fillId="22" borderId="0" xfId="2" applyFont="1" applyFill="1"/>
    <xf numFmtId="0" fontId="0" fillId="22" borderId="0" xfId="0" applyFill="1" applyAlignment="1">
      <alignment horizontal="centerContinuous"/>
    </xf>
    <xf numFmtId="0" fontId="20" fillId="22" borderId="0" xfId="0" applyFont="1" applyFill="1" applyAlignment="1">
      <alignment horizontal="centerContinuous"/>
    </xf>
    <xf numFmtId="0" fontId="0" fillId="19" borderId="0" xfId="0" applyFill="1" applyAlignment="1">
      <alignment vertical="center"/>
    </xf>
    <xf numFmtId="0" fontId="21" fillId="19" borderId="0" xfId="0" applyFont="1" applyFill="1" applyAlignment="1">
      <alignment horizontal="centerContinuous"/>
    </xf>
    <xf numFmtId="0" fontId="1" fillId="19" borderId="0" xfId="0" applyFont="1" applyFill="1"/>
    <xf numFmtId="0" fontId="23" fillId="19" borderId="0" xfId="0" applyFont="1" applyFill="1"/>
    <xf numFmtId="0" fontId="0" fillId="23" borderId="1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49" fontId="5" fillId="22" borderId="0" xfId="0" applyNumberFormat="1" applyFont="1" applyFill="1" applyAlignment="1">
      <alignment horizontal="left"/>
    </xf>
    <xf numFmtId="49" fontId="5" fillId="22" borderId="13" xfId="0" applyNumberFormat="1" applyFont="1" applyFill="1" applyBorder="1" applyAlignment="1">
      <alignment horizontal="left"/>
    </xf>
    <xf numFmtId="0" fontId="5" fillId="23" borderId="1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49" fontId="5" fillId="22" borderId="0" xfId="0" applyNumberFormat="1" applyFont="1" applyFill="1" applyAlignment="1">
      <alignment horizontal="left" vertical="center"/>
    </xf>
    <xf numFmtId="49" fontId="5" fillId="22" borderId="13" xfId="0" applyNumberFormat="1" applyFont="1" applyFill="1" applyBorder="1" applyAlignment="1">
      <alignment horizontal="left" vertical="center"/>
    </xf>
    <xf numFmtId="0" fontId="0" fillId="21" borderId="1" xfId="0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7" fillId="24" borderId="7" xfId="0" applyFont="1" applyFill="1" applyBorder="1" applyAlignment="1">
      <alignment horizontal="center"/>
    </xf>
    <xf numFmtId="0" fontId="7" fillId="24" borderId="8" xfId="0" applyFont="1" applyFill="1" applyBorder="1" applyAlignment="1">
      <alignment horizontal="center"/>
    </xf>
    <xf numFmtId="0" fontId="7" fillId="24" borderId="12" xfId="0" applyFont="1" applyFill="1" applyBorder="1" applyAlignment="1">
      <alignment horizontal="center"/>
    </xf>
    <xf numFmtId="49" fontId="5" fillId="22" borderId="7" xfId="0" applyNumberFormat="1" applyFont="1" applyFill="1" applyBorder="1" applyAlignment="1">
      <alignment horizontal="center"/>
    </xf>
    <xf numFmtId="49" fontId="5" fillId="22" borderId="8" xfId="0" applyNumberFormat="1" applyFont="1" applyFill="1" applyBorder="1" applyAlignment="1">
      <alignment horizontal="center"/>
    </xf>
    <xf numFmtId="49" fontId="5" fillId="22" borderId="12" xfId="0" applyNumberFormat="1" applyFont="1" applyFill="1" applyBorder="1" applyAlignment="1">
      <alignment horizontal="center"/>
    </xf>
    <xf numFmtId="167" fontId="10" fillId="7" borderId="2" xfId="0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65" fontId="10" fillId="7" borderId="2" xfId="0" applyNumberFormat="1" applyFont="1" applyFill="1" applyBorder="1" applyAlignment="1">
      <alignment horizontal="center" vertical="center"/>
    </xf>
    <xf numFmtId="167" fontId="8" fillId="7" borderId="2" xfId="0" applyNumberFormat="1" applyFont="1" applyFill="1" applyBorder="1" applyAlignment="1">
      <alignment horizontal="center" vertical="center"/>
    </xf>
    <xf numFmtId="0" fontId="22" fillId="28" borderId="15" xfId="0" applyFont="1" applyFill="1" applyBorder="1" applyAlignment="1">
      <alignment horizontal="centerContinuous"/>
    </xf>
    <xf numFmtId="0" fontId="24" fillId="28" borderId="16" xfId="0" applyFont="1" applyFill="1" applyBorder="1" applyAlignment="1">
      <alignment horizontal="centerContinuous"/>
    </xf>
    <xf numFmtId="0" fontId="18" fillId="28" borderId="16" xfId="0" applyFont="1" applyFill="1" applyBorder="1" applyAlignment="1">
      <alignment horizontal="centerContinuous"/>
    </xf>
    <xf numFmtId="0" fontId="11" fillId="28" borderId="16" xfId="0" applyFont="1" applyFill="1" applyBorder="1" applyAlignment="1">
      <alignment horizontal="left"/>
    </xf>
    <xf numFmtId="0" fontId="11" fillId="28" borderId="17" xfId="0" applyFont="1" applyFill="1" applyBorder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57"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CC66"/>
      </font>
      <fill>
        <patternFill>
          <bgColor rgb="FFFFCC66"/>
        </patternFill>
      </fill>
    </dxf>
    <dxf>
      <font>
        <color rgb="FF66FF99"/>
      </font>
      <fill>
        <patternFill>
          <bgColor rgb="FF66FF99"/>
        </patternFill>
      </fill>
    </dxf>
    <dxf>
      <font>
        <color rgb="FFF682BF"/>
      </font>
      <fill>
        <patternFill>
          <bgColor rgb="FFF682BF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rgb="FFFFFF66"/>
      </font>
      <fill>
        <patternFill>
          <bgColor rgb="FFFFFF66"/>
        </patternFill>
      </fill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5" tint="0.39991454817346722"/>
      </font>
      <fill>
        <patternFill patternType="solid">
          <bgColor theme="5" tint="0.39991454817346722"/>
        </patternFill>
      </fill>
    </dxf>
    <dxf>
      <font>
        <color theme="0" tint="-0.24994659260841701"/>
      </font>
      <fill>
        <patternFill patternType="solid"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8" tint="-0.499984740745262"/>
      </font>
      <fill>
        <patternFill patternType="solid">
          <bgColor theme="8" tint="-0.499984740745262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143350"/>
      <color rgb="FF1D4971"/>
      <color rgb="FF66FF99"/>
      <color rgb="FF66FF66"/>
      <color rgb="FF19CFF3"/>
      <color rgb="FF1F4E78"/>
      <color rgb="FFFFFF66"/>
      <color rgb="FFFFCC66"/>
      <color rgb="FFFFFF99"/>
      <color rgb="FFAAE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cursant.es/local/staticpage/view.php?page=recursos" TargetMode="External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219088</xdr:colOff>
      <xdr:row>12</xdr:row>
      <xdr:rowOff>167928</xdr:rowOff>
    </xdr:from>
    <xdr:to>
      <xdr:col>25</xdr:col>
      <xdr:colOff>1961030</xdr:colOff>
      <xdr:row>14</xdr:row>
      <xdr:rowOff>174412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78323" y="2465134"/>
          <a:ext cx="3265942" cy="387484"/>
        </a:xfrm>
        <a:prstGeom prst="rect">
          <a:avLst/>
        </a:prstGeom>
      </xdr:spPr>
    </xdr:pic>
    <xdr:clientData/>
  </xdr:twoCellAnchor>
  <xdr:twoCellAnchor editAs="oneCell">
    <xdr:from>
      <xdr:col>23</xdr:col>
      <xdr:colOff>302019</xdr:colOff>
      <xdr:row>28</xdr:row>
      <xdr:rowOff>155761</xdr:rowOff>
    </xdr:from>
    <xdr:to>
      <xdr:col>25</xdr:col>
      <xdr:colOff>2343689</xdr:colOff>
      <xdr:row>38</xdr:row>
      <xdr:rowOff>67235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8F210FC3-983D-673B-034F-44D728EE1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561254" y="5590614"/>
          <a:ext cx="3565670" cy="1816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2</xdr:row>
      <xdr:rowOff>180975</xdr:rowOff>
    </xdr:from>
    <xdr:to>
      <xdr:col>19</xdr:col>
      <xdr:colOff>257175</xdr:colOff>
      <xdr:row>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1514475"/>
          <a:ext cx="31146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590550</xdr:colOff>
      <xdr:row>10</xdr:row>
      <xdr:rowOff>171450</xdr:rowOff>
    </xdr:from>
    <xdr:to>
      <xdr:col>20</xdr:col>
      <xdr:colOff>476250</xdr:colOff>
      <xdr:row>18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825" y="3028950"/>
          <a:ext cx="292417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352425</xdr:colOff>
      <xdr:row>22</xdr:row>
      <xdr:rowOff>28575</xdr:rowOff>
    </xdr:from>
    <xdr:to>
      <xdr:col>20</xdr:col>
      <xdr:colOff>323850</xdr:colOff>
      <xdr:row>31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48775" y="5172075"/>
          <a:ext cx="2409825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400050</xdr:colOff>
      <xdr:row>34</xdr:row>
      <xdr:rowOff>9525</xdr:rowOff>
    </xdr:from>
    <xdr:to>
      <xdr:col>20</xdr:col>
      <xdr:colOff>371475</xdr:colOff>
      <xdr:row>43</xdr:row>
      <xdr:rowOff>161925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96400" y="7439025"/>
          <a:ext cx="2409825" cy="186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447675</xdr:colOff>
      <xdr:row>48</xdr:row>
      <xdr:rowOff>76200</xdr:rowOff>
    </xdr:from>
    <xdr:to>
      <xdr:col>20</xdr:col>
      <xdr:colOff>419100</xdr:colOff>
      <xdr:row>54</xdr:row>
      <xdr:rowOff>142875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44025" y="10172700"/>
          <a:ext cx="240982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85725</xdr:colOff>
      <xdr:row>58</xdr:row>
      <xdr:rowOff>114300</xdr:rowOff>
    </xdr:from>
    <xdr:to>
      <xdr:col>20</xdr:col>
      <xdr:colOff>438150</xdr:colOff>
      <xdr:row>71</xdr:row>
      <xdr:rowOff>133350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82000" y="12115800"/>
          <a:ext cx="3390900" cy="249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342900</xdr:colOff>
      <xdr:row>76</xdr:row>
      <xdr:rowOff>57150</xdr:rowOff>
    </xdr:from>
    <xdr:to>
      <xdr:col>20</xdr:col>
      <xdr:colOff>381000</xdr:colOff>
      <xdr:row>113</xdr:row>
      <xdr:rowOff>85725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00875" y="14535150"/>
          <a:ext cx="4714875" cy="707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9"/>
  <sheetViews>
    <sheetView tabSelected="1" zoomScale="85" zoomScaleNormal="85" workbookViewId="0">
      <selection activeCell="D5" sqref="D5"/>
    </sheetView>
  </sheetViews>
  <sheetFormatPr baseColWidth="10" defaultColWidth="11.42578125" defaultRowHeight="15"/>
  <cols>
    <col min="1" max="1" width="11.42578125" style="58"/>
    <col min="2" max="2" width="2.28515625" style="58" customWidth="1"/>
    <col min="3" max="3" width="3" style="72" customWidth="1"/>
    <col min="4" max="4" width="17.42578125" style="58" customWidth="1"/>
    <col min="5" max="5" width="4.42578125" style="58" customWidth="1"/>
    <col min="6" max="7" width="2.28515625" style="58" customWidth="1"/>
    <col min="8" max="8" width="11.42578125" style="58"/>
    <col min="9" max="9" width="2.28515625" style="58" customWidth="1"/>
    <col min="10" max="10" width="11.85546875" style="58" customWidth="1"/>
    <col min="11" max="11" width="2.28515625" style="58" customWidth="1"/>
    <col min="12" max="12" width="11.140625" style="58" customWidth="1"/>
    <col min="13" max="13" width="12.42578125" style="58" customWidth="1"/>
    <col min="14" max="14" width="10.42578125" style="58" customWidth="1"/>
    <col min="15" max="15" width="2.140625" style="58" customWidth="1"/>
    <col min="16" max="16" width="7.7109375" style="58" customWidth="1"/>
    <col min="17" max="17" width="4.7109375" style="58" customWidth="1"/>
    <col min="18" max="18" width="23.7109375" style="58" customWidth="1"/>
    <col min="19" max="19" width="2" style="73" customWidth="1"/>
    <col min="20" max="20" width="24.85546875" style="73" customWidth="1"/>
    <col min="21" max="21" width="1.7109375" style="58" customWidth="1"/>
    <col min="22" max="22" width="8.42578125" style="58" customWidth="1"/>
    <col min="23" max="23" width="3.140625" style="58" customWidth="1"/>
    <col min="24" max="25" width="11.42578125" style="58"/>
    <col min="26" max="26" width="36.28515625" style="58" customWidth="1"/>
    <col min="27" max="16384" width="11.42578125" style="58"/>
  </cols>
  <sheetData>
    <row r="3" spans="2:26">
      <c r="B3" s="151" t="s">
        <v>0</v>
      </c>
      <c r="C3" s="152"/>
      <c r="D3" s="152"/>
      <c r="E3" s="153"/>
      <c r="G3" s="151" t="s">
        <v>1</v>
      </c>
      <c r="H3" s="152"/>
      <c r="I3" s="153"/>
      <c r="K3" s="89"/>
      <c r="L3" s="90"/>
      <c r="M3" s="90" t="s">
        <v>2</v>
      </c>
      <c r="N3" s="90"/>
      <c r="O3" s="91"/>
      <c r="Q3" s="146" t="s">
        <v>3</v>
      </c>
      <c r="R3" s="147"/>
      <c r="S3" s="147"/>
      <c r="T3" s="147"/>
      <c r="U3" s="148"/>
      <c r="W3" s="154" t="s">
        <v>4</v>
      </c>
      <c r="X3" s="155"/>
      <c r="Y3" s="155"/>
      <c r="Z3" s="156"/>
    </row>
    <row r="4" spans="2:26">
      <c r="B4" s="74"/>
      <c r="C4" s="75"/>
      <c r="D4" s="76"/>
      <c r="E4" s="77"/>
      <c r="G4" s="74"/>
      <c r="H4" s="76"/>
      <c r="I4" s="77"/>
      <c r="K4" s="78"/>
      <c r="L4" s="92"/>
      <c r="M4" s="92"/>
      <c r="N4" s="92"/>
      <c r="O4" s="81"/>
      <c r="Q4" s="78"/>
      <c r="R4" s="92"/>
      <c r="S4" s="104"/>
      <c r="T4" s="104"/>
      <c r="U4" s="81"/>
      <c r="W4" s="157"/>
      <c r="X4" s="158"/>
      <c r="Y4" s="158"/>
      <c r="Z4" s="159"/>
    </row>
    <row r="5" spans="2:26">
      <c r="B5" s="78"/>
      <c r="C5" s="79">
        <v>1</v>
      </c>
      <c r="D5" s="80" t="s">
        <v>92</v>
      </c>
      <c r="E5" s="81"/>
      <c r="G5" s="78"/>
      <c r="H5" s="82">
        <v>20</v>
      </c>
      <c r="I5" s="81"/>
      <c r="K5" s="78"/>
      <c r="L5" s="92"/>
      <c r="M5" s="93">
        <v>45499</v>
      </c>
      <c r="N5" s="92"/>
      <c r="O5" s="81"/>
      <c r="Q5" s="105" t="s">
        <v>5</v>
      </c>
      <c r="R5" s="106" t="s">
        <v>6</v>
      </c>
      <c r="S5" s="107"/>
      <c r="T5" s="107" t="s">
        <v>7</v>
      </c>
      <c r="U5" s="108"/>
      <c r="W5" s="109"/>
      <c r="X5" s="149" t="s">
        <v>8</v>
      </c>
      <c r="Y5" s="149"/>
      <c r="Z5" s="150"/>
    </row>
    <row r="6" spans="2:26">
      <c r="B6" s="78"/>
      <c r="C6" s="79">
        <v>2</v>
      </c>
      <c r="D6" s="80" t="s">
        <v>108</v>
      </c>
      <c r="E6" s="81"/>
      <c r="G6" s="78"/>
      <c r="H6" s="82">
        <v>30</v>
      </c>
      <c r="I6" s="81"/>
      <c r="K6" s="83"/>
      <c r="L6" s="85"/>
      <c r="M6" s="85"/>
      <c r="N6" s="85"/>
      <c r="O6" s="86"/>
      <c r="Q6" s="78"/>
      <c r="R6" s="106" t="s">
        <v>9</v>
      </c>
      <c r="S6" s="104"/>
      <c r="T6" s="104" t="s">
        <v>10</v>
      </c>
      <c r="U6" s="81"/>
      <c r="W6" s="109"/>
      <c r="X6" s="149"/>
      <c r="Y6" s="149"/>
      <c r="Z6" s="150"/>
    </row>
    <row r="7" spans="2:26">
      <c r="B7" s="78"/>
      <c r="C7" s="79">
        <v>3</v>
      </c>
      <c r="D7" s="80" t="s">
        <v>93</v>
      </c>
      <c r="E7" s="81"/>
      <c r="G7" s="78"/>
      <c r="H7" s="82">
        <v>80</v>
      </c>
      <c r="I7" s="81"/>
      <c r="Q7" s="78"/>
      <c r="R7" s="106" t="s">
        <v>11</v>
      </c>
      <c r="S7" s="104"/>
      <c r="T7" s="104" t="s">
        <v>12</v>
      </c>
      <c r="U7" s="81"/>
      <c r="W7" s="109"/>
      <c r="X7" s="144" t="s">
        <v>18</v>
      </c>
      <c r="Y7" s="144"/>
      <c r="Z7" s="145"/>
    </row>
    <row r="8" spans="2:26">
      <c r="B8" s="78"/>
      <c r="C8" s="79">
        <v>4</v>
      </c>
      <c r="D8" s="80" t="s">
        <v>107</v>
      </c>
      <c r="E8" s="81"/>
      <c r="G8" s="78"/>
      <c r="H8" s="82">
        <v>60</v>
      </c>
      <c r="I8" s="81"/>
      <c r="K8" s="141" t="s">
        <v>13</v>
      </c>
      <c r="L8" s="142"/>
      <c r="M8" s="142"/>
      <c r="N8" s="142"/>
      <c r="O8" s="143"/>
      <c r="Q8" s="78"/>
      <c r="R8" s="106" t="s">
        <v>14</v>
      </c>
      <c r="S8" s="104"/>
      <c r="T8" s="104" t="s">
        <v>15</v>
      </c>
      <c r="U8" s="81"/>
      <c r="W8" s="109"/>
      <c r="X8" s="149"/>
      <c r="Y8" s="149"/>
      <c r="Z8" s="150"/>
    </row>
    <row r="9" spans="2:26">
      <c r="B9" s="78"/>
      <c r="C9" s="79">
        <v>5</v>
      </c>
      <c r="D9" s="80" t="s">
        <v>106</v>
      </c>
      <c r="E9" s="81"/>
      <c r="G9" s="78"/>
      <c r="H9" s="82">
        <v>90</v>
      </c>
      <c r="I9" s="81"/>
      <c r="K9" s="78"/>
      <c r="L9" s="92"/>
      <c r="M9" s="92"/>
      <c r="N9" s="92"/>
      <c r="O9" s="81"/>
      <c r="Q9" s="78"/>
      <c r="R9" s="106" t="s">
        <v>16</v>
      </c>
      <c r="S9" s="104"/>
      <c r="T9" s="104" t="s">
        <v>17</v>
      </c>
      <c r="U9" s="81"/>
    </row>
    <row r="10" spans="2:26">
      <c r="B10" s="78"/>
      <c r="C10" s="79">
        <v>6</v>
      </c>
      <c r="D10" s="80"/>
      <c r="E10" s="81"/>
      <c r="G10" s="78"/>
      <c r="H10" s="82"/>
      <c r="I10" s="81"/>
      <c r="K10" s="78"/>
      <c r="L10" s="92"/>
      <c r="M10" s="82">
        <v>6</v>
      </c>
      <c r="N10" s="92"/>
      <c r="O10" s="81"/>
      <c r="Q10" s="78"/>
      <c r="R10" s="106" t="s">
        <v>19</v>
      </c>
      <c r="S10" s="104"/>
      <c r="T10" s="104" t="s">
        <v>20</v>
      </c>
      <c r="U10" s="81"/>
    </row>
    <row r="11" spans="2:26">
      <c r="B11" s="78"/>
      <c r="C11" s="79">
        <v>7</v>
      </c>
      <c r="D11" s="80"/>
      <c r="E11" s="81"/>
      <c r="G11" s="78"/>
      <c r="H11" s="82"/>
      <c r="I11" s="81"/>
      <c r="K11" s="83"/>
      <c r="L11" s="85"/>
      <c r="M11" s="85"/>
      <c r="N11" s="85"/>
      <c r="O11" s="86"/>
      <c r="Q11" s="78"/>
      <c r="R11" s="106" t="s">
        <v>21</v>
      </c>
      <c r="S11" s="104"/>
      <c r="T11" s="104" t="s">
        <v>22</v>
      </c>
      <c r="U11" s="81"/>
    </row>
    <row r="12" spans="2:26" ht="15.75">
      <c r="B12" s="78"/>
      <c r="C12" s="79">
        <v>8</v>
      </c>
      <c r="D12" s="80"/>
      <c r="E12" s="81"/>
      <c r="G12" s="78"/>
      <c r="H12" s="82"/>
      <c r="I12" s="81"/>
      <c r="Q12" s="78"/>
      <c r="R12" s="106" t="s">
        <v>23</v>
      </c>
      <c r="S12" s="104"/>
      <c r="T12" s="104" t="s">
        <v>24</v>
      </c>
      <c r="U12" s="81"/>
      <c r="W12" s="138" t="s">
        <v>110</v>
      </c>
      <c r="X12" s="125"/>
      <c r="Y12" s="125"/>
      <c r="Z12" s="125"/>
    </row>
    <row r="13" spans="2:26">
      <c r="B13" s="78"/>
      <c r="C13" s="79">
        <v>9</v>
      </c>
      <c r="D13" s="80"/>
      <c r="E13" s="81"/>
      <c r="G13" s="78"/>
      <c r="H13" s="82"/>
      <c r="I13" s="81"/>
      <c r="K13" s="146" t="s">
        <v>25</v>
      </c>
      <c r="L13" s="147"/>
      <c r="M13" s="147"/>
      <c r="N13" s="147"/>
      <c r="O13" s="148"/>
      <c r="Q13" s="78"/>
      <c r="R13" s="110">
        <v>45597</v>
      </c>
      <c r="S13" s="104"/>
      <c r="T13" s="111" t="s">
        <v>94</v>
      </c>
      <c r="U13" s="81"/>
      <c r="W13" s="92"/>
      <c r="X13" s="92"/>
      <c r="Y13" s="92"/>
      <c r="Z13" s="92"/>
    </row>
    <row r="14" spans="2:26">
      <c r="B14" s="78"/>
      <c r="C14" s="79">
        <v>10</v>
      </c>
      <c r="D14" s="80"/>
      <c r="E14" s="81"/>
      <c r="G14" s="78"/>
      <c r="H14" s="82"/>
      <c r="I14" s="81"/>
      <c r="K14" s="74"/>
      <c r="L14" s="76"/>
      <c r="M14" s="76"/>
      <c r="N14" s="76"/>
      <c r="O14" s="77"/>
      <c r="Q14" s="78"/>
      <c r="R14" s="110">
        <v>45544</v>
      </c>
      <c r="S14" s="104"/>
      <c r="T14" s="111" t="s">
        <v>95</v>
      </c>
      <c r="U14" s="81"/>
      <c r="W14" s="133"/>
      <c r="X14" s="92"/>
      <c r="Y14" s="92"/>
      <c r="Z14" s="133"/>
    </row>
    <row r="15" spans="2:26">
      <c r="B15" s="78"/>
      <c r="C15" s="79">
        <v>11</v>
      </c>
      <c r="D15" s="80"/>
      <c r="E15" s="81"/>
      <c r="G15" s="78"/>
      <c r="H15" s="82"/>
      <c r="I15" s="81"/>
      <c r="K15" s="78"/>
      <c r="L15" s="94" t="s">
        <v>26</v>
      </c>
      <c r="M15" s="95" t="s">
        <v>27</v>
      </c>
      <c r="N15" s="96"/>
      <c r="O15" s="81"/>
      <c r="Q15" s="78"/>
      <c r="R15" s="110"/>
      <c r="S15" s="104"/>
      <c r="T15" s="111"/>
      <c r="U15" s="81"/>
      <c r="W15" s="92"/>
      <c r="X15" s="92"/>
      <c r="Y15" s="92"/>
      <c r="Z15" s="134"/>
    </row>
    <row r="16" spans="2:26" ht="15.75">
      <c r="B16" s="78"/>
      <c r="C16" s="79">
        <v>12</v>
      </c>
      <c r="D16" s="80"/>
      <c r="E16" s="81"/>
      <c r="G16" s="78"/>
      <c r="H16" s="82"/>
      <c r="I16" s="81"/>
      <c r="K16" s="78"/>
      <c r="L16" s="94" t="s">
        <v>28</v>
      </c>
      <c r="M16" s="95" t="s">
        <v>27</v>
      </c>
      <c r="N16" s="96"/>
      <c r="O16" s="81"/>
      <c r="Q16" s="78"/>
      <c r="R16" s="110"/>
      <c r="S16" s="104"/>
      <c r="T16" s="111"/>
      <c r="U16" s="81"/>
      <c r="W16" s="136"/>
      <c r="X16" s="135"/>
      <c r="Y16" s="135"/>
      <c r="Z16" s="135"/>
    </row>
    <row r="17" spans="2:26">
      <c r="B17" s="78"/>
      <c r="C17" s="79">
        <v>13</v>
      </c>
      <c r="D17" s="80"/>
      <c r="E17" s="81"/>
      <c r="G17" s="78"/>
      <c r="H17" s="82"/>
      <c r="I17" s="81"/>
      <c r="K17" s="78"/>
      <c r="L17" s="94" t="s">
        <v>29</v>
      </c>
      <c r="M17" s="95" t="s">
        <v>27</v>
      </c>
      <c r="N17" s="96"/>
      <c r="O17" s="81"/>
      <c r="Q17" s="78"/>
      <c r="R17" s="110"/>
      <c r="S17" s="104"/>
      <c r="T17" s="104"/>
      <c r="U17" s="81"/>
      <c r="W17" s="137"/>
    </row>
    <row r="18" spans="2:26" ht="15.75">
      <c r="B18" s="78"/>
      <c r="C18" s="79">
        <v>14</v>
      </c>
      <c r="D18" s="80"/>
      <c r="E18" s="81"/>
      <c r="G18" s="78"/>
      <c r="H18" s="82"/>
      <c r="I18" s="81"/>
      <c r="K18" s="78"/>
      <c r="L18" s="94" t="s">
        <v>30</v>
      </c>
      <c r="M18" s="95" t="s">
        <v>27</v>
      </c>
      <c r="N18" s="96"/>
      <c r="O18" s="81"/>
      <c r="Q18" s="78"/>
      <c r="R18" s="110"/>
      <c r="S18" s="104"/>
      <c r="T18" s="111"/>
      <c r="U18" s="81"/>
      <c r="W18" s="131"/>
      <c r="X18" s="125"/>
      <c r="Y18" s="125"/>
      <c r="Z18" s="125"/>
    </row>
    <row r="19" spans="2:26">
      <c r="B19" s="78"/>
      <c r="C19" s="79">
        <v>15</v>
      </c>
      <c r="D19" s="80"/>
      <c r="E19" s="81"/>
      <c r="G19" s="78"/>
      <c r="H19" s="82"/>
      <c r="I19" s="81"/>
      <c r="K19" s="78"/>
      <c r="L19" s="94" t="s">
        <v>31</v>
      </c>
      <c r="M19" s="95" t="s">
        <v>27</v>
      </c>
      <c r="N19" s="96"/>
      <c r="O19" s="81"/>
      <c r="Q19" s="78"/>
      <c r="R19" s="110"/>
      <c r="S19" s="104"/>
      <c r="T19" s="111"/>
      <c r="U19" s="81"/>
    </row>
    <row r="20" spans="2:26" ht="18.75">
      <c r="B20" s="78"/>
      <c r="C20" s="79">
        <v>16</v>
      </c>
      <c r="D20" s="80"/>
      <c r="E20" s="81"/>
      <c r="G20" s="78"/>
      <c r="H20" s="82"/>
      <c r="I20" s="81"/>
      <c r="K20" s="78"/>
      <c r="L20" s="94" t="s">
        <v>32</v>
      </c>
      <c r="M20" s="95" t="s">
        <v>33</v>
      </c>
      <c r="N20" s="96"/>
      <c r="O20" s="81"/>
      <c r="Q20" s="78"/>
      <c r="R20" s="110"/>
      <c r="S20" s="104"/>
      <c r="T20" s="112"/>
      <c r="U20" s="81"/>
      <c r="W20" s="126" t="s">
        <v>91</v>
      </c>
      <c r="X20" s="113"/>
      <c r="Y20" s="113"/>
      <c r="Z20" s="120"/>
    </row>
    <row r="21" spans="2:26">
      <c r="B21" s="78"/>
      <c r="C21" s="79">
        <v>17</v>
      </c>
      <c r="D21" s="80"/>
      <c r="E21" s="81"/>
      <c r="G21" s="78"/>
      <c r="H21" s="82"/>
      <c r="I21" s="81"/>
      <c r="K21" s="78"/>
      <c r="L21" s="94" t="s">
        <v>34</v>
      </c>
      <c r="M21" s="95" t="s">
        <v>33</v>
      </c>
      <c r="N21" s="96"/>
      <c r="O21" s="81"/>
      <c r="Q21" s="78"/>
      <c r="R21" s="110"/>
      <c r="S21" s="104"/>
      <c r="T21" s="111"/>
      <c r="U21" s="81"/>
      <c r="W21" s="114"/>
      <c r="X21" s="115"/>
      <c r="Y21" s="115"/>
      <c r="Z21" s="121"/>
    </row>
    <row r="22" spans="2:26" ht="15.75">
      <c r="B22" s="78"/>
      <c r="C22" s="79">
        <v>18</v>
      </c>
      <c r="D22" s="80"/>
      <c r="E22" s="81"/>
      <c r="G22" s="78"/>
      <c r="H22" s="82"/>
      <c r="I22" s="81"/>
      <c r="K22" s="83"/>
      <c r="L22" s="97"/>
      <c r="M22" s="97"/>
      <c r="N22" s="97"/>
      <c r="O22" s="98"/>
      <c r="Q22" s="78"/>
      <c r="R22" s="110"/>
      <c r="S22" s="104"/>
      <c r="T22" s="111"/>
      <c r="U22" s="81"/>
      <c r="W22" s="127" t="s">
        <v>109</v>
      </c>
      <c r="X22" s="116"/>
      <c r="Y22" s="116"/>
      <c r="Z22" s="122"/>
    </row>
    <row r="23" spans="2:26">
      <c r="B23" s="78"/>
      <c r="C23" s="79">
        <v>19</v>
      </c>
      <c r="D23" s="80"/>
      <c r="E23" s="81"/>
      <c r="G23" s="78"/>
      <c r="H23" s="82"/>
      <c r="I23" s="81"/>
      <c r="Q23" s="78"/>
      <c r="R23" s="110"/>
      <c r="S23" s="104"/>
      <c r="T23" s="111"/>
      <c r="U23" s="81"/>
      <c r="W23" s="117"/>
      <c r="X23" s="118"/>
      <c r="Y23" s="118"/>
      <c r="Z23" s="123"/>
    </row>
    <row r="24" spans="2:26">
      <c r="B24" s="78"/>
      <c r="C24" s="79">
        <v>20</v>
      </c>
      <c r="D24" s="80"/>
      <c r="E24" s="81"/>
      <c r="G24" s="78"/>
      <c r="H24" s="82"/>
      <c r="I24" s="81"/>
      <c r="K24" s="141" t="s">
        <v>35</v>
      </c>
      <c r="L24" s="142"/>
      <c r="M24" s="142"/>
      <c r="N24" s="142"/>
      <c r="O24" s="143"/>
      <c r="Q24" s="78"/>
      <c r="R24" s="110"/>
      <c r="S24" s="104"/>
      <c r="T24" s="111"/>
      <c r="U24" s="81"/>
    </row>
    <row r="25" spans="2:26">
      <c r="B25" s="78"/>
      <c r="C25" s="79">
        <v>21</v>
      </c>
      <c r="D25" s="80"/>
      <c r="E25" s="81"/>
      <c r="G25" s="78"/>
      <c r="H25" s="82"/>
      <c r="I25" s="81"/>
      <c r="K25" s="78"/>
      <c r="L25" s="99"/>
      <c r="M25" s="92"/>
      <c r="N25" s="92"/>
      <c r="O25" s="81"/>
      <c r="Q25" s="78"/>
      <c r="R25" s="110"/>
      <c r="S25" s="104"/>
      <c r="T25" s="111"/>
      <c r="U25" s="81"/>
    </row>
    <row r="26" spans="2:26" ht="15.75">
      <c r="B26" s="78"/>
      <c r="C26" s="79">
        <v>22</v>
      </c>
      <c r="D26" s="80"/>
      <c r="E26" s="81"/>
      <c r="G26" s="78"/>
      <c r="H26" s="82"/>
      <c r="I26" s="81"/>
      <c r="K26" s="78"/>
      <c r="L26" s="99" t="s">
        <v>36</v>
      </c>
      <c r="M26" s="100">
        <v>45108</v>
      </c>
      <c r="N26" s="101" t="s">
        <v>36</v>
      </c>
      <c r="O26" s="102"/>
      <c r="Q26" s="78"/>
      <c r="R26" s="110"/>
      <c r="S26" s="104"/>
      <c r="T26" s="111"/>
      <c r="U26" s="81"/>
      <c r="W26" s="131" t="s">
        <v>100</v>
      </c>
      <c r="X26" s="125"/>
      <c r="Y26" s="125"/>
      <c r="Z26" s="125"/>
    </row>
    <row r="27" spans="2:26">
      <c r="B27" s="78"/>
      <c r="C27" s="79">
        <v>23</v>
      </c>
      <c r="D27" s="80"/>
      <c r="E27" s="81"/>
      <c r="G27" s="78"/>
      <c r="H27" s="82"/>
      <c r="I27" s="81"/>
      <c r="K27" s="78"/>
      <c r="L27" s="99"/>
      <c r="M27" s="79"/>
      <c r="N27" s="92"/>
      <c r="O27" s="81"/>
      <c r="Q27" s="78"/>
      <c r="R27" s="110"/>
      <c r="S27" s="104"/>
      <c r="T27" s="111"/>
      <c r="U27" s="81"/>
    </row>
    <row r="28" spans="2:26">
      <c r="B28" s="78"/>
      <c r="C28" s="79">
        <v>24</v>
      </c>
      <c r="D28" s="80"/>
      <c r="E28" s="81"/>
      <c r="G28" s="78"/>
      <c r="H28" s="82"/>
      <c r="I28" s="81"/>
      <c r="K28" s="78"/>
      <c r="L28" s="99" t="s">
        <v>37</v>
      </c>
      <c r="M28" s="82">
        <v>2024</v>
      </c>
      <c r="N28" s="92"/>
      <c r="O28" s="81"/>
      <c r="Q28" s="78"/>
      <c r="R28" s="110"/>
      <c r="S28" s="104"/>
      <c r="T28" s="111"/>
      <c r="U28" s="81"/>
    </row>
    <row r="29" spans="2:26">
      <c r="B29" s="78"/>
      <c r="C29" s="79">
        <v>25</v>
      </c>
      <c r="D29" s="80"/>
      <c r="E29" s="81"/>
      <c r="G29" s="78"/>
      <c r="H29" s="82"/>
      <c r="I29" s="81"/>
      <c r="K29" s="83"/>
      <c r="L29" s="103"/>
      <c r="M29" s="85"/>
      <c r="N29" s="85"/>
      <c r="O29" s="86"/>
      <c r="Q29" s="83"/>
      <c r="R29" s="85"/>
      <c r="S29" s="119"/>
      <c r="T29" s="119"/>
      <c r="U29" s="86"/>
    </row>
    <row r="30" spans="2:26">
      <c r="B30" s="78"/>
      <c r="C30" s="79">
        <v>26</v>
      </c>
      <c r="D30" s="80"/>
      <c r="E30" s="81"/>
      <c r="G30" s="78"/>
      <c r="H30" s="82"/>
      <c r="I30" s="81"/>
      <c r="Y30" s="139"/>
    </row>
    <row r="31" spans="2:26">
      <c r="B31" s="78"/>
      <c r="C31" s="79"/>
      <c r="D31" s="80"/>
      <c r="E31" s="81"/>
      <c r="G31" s="78"/>
      <c r="H31" s="82"/>
      <c r="I31" s="81"/>
    </row>
    <row r="32" spans="2:26">
      <c r="B32" s="78"/>
      <c r="C32" s="79">
        <v>28</v>
      </c>
      <c r="D32" s="80"/>
      <c r="E32" s="81"/>
      <c r="G32" s="78"/>
      <c r="H32" s="82"/>
      <c r="I32" s="81"/>
      <c r="T32" s="164" t="s">
        <v>111</v>
      </c>
    </row>
    <row r="33" spans="2:20">
      <c r="B33" s="78"/>
      <c r="C33" s="79">
        <v>29</v>
      </c>
      <c r="D33" s="80"/>
      <c r="E33" s="81"/>
      <c r="G33" s="78"/>
      <c r="H33" s="82"/>
      <c r="I33" s="81"/>
      <c r="L33" s="66"/>
      <c r="Q33" s="140"/>
      <c r="R33" s="140"/>
      <c r="T33" s="165"/>
    </row>
    <row r="34" spans="2:20">
      <c r="B34" s="78"/>
      <c r="C34" s="79">
        <v>30</v>
      </c>
      <c r="D34" s="80"/>
      <c r="E34" s="81"/>
      <c r="G34" s="78"/>
      <c r="H34" s="82"/>
      <c r="I34" s="81"/>
      <c r="R34" s="140"/>
      <c r="T34" s="166" t="s">
        <v>112</v>
      </c>
    </row>
    <row r="35" spans="2:20">
      <c r="B35" s="78"/>
      <c r="C35" s="79">
        <v>31</v>
      </c>
      <c r="D35" s="80"/>
      <c r="E35" s="81"/>
      <c r="G35" s="78"/>
      <c r="H35" s="82"/>
      <c r="I35" s="81"/>
      <c r="Q35" s="140"/>
      <c r="R35" s="140"/>
      <c r="T35" s="165"/>
    </row>
    <row r="36" spans="2:20">
      <c r="B36" s="83"/>
      <c r="C36" s="84"/>
      <c r="D36" s="85"/>
      <c r="E36" s="86"/>
      <c r="G36" s="83"/>
      <c r="H36" s="85"/>
      <c r="I36" s="86"/>
      <c r="T36" s="166" t="s">
        <v>113</v>
      </c>
    </row>
    <row r="37" spans="2:20">
      <c r="H37" s="87">
        <f>SUM(H5:H35)</f>
        <v>280</v>
      </c>
      <c r="J37" s="69"/>
      <c r="T37" s="167"/>
    </row>
    <row r="38" spans="2:20">
      <c r="H38" s="88" t="s">
        <v>38</v>
      </c>
      <c r="T38" s="166" t="s">
        <v>114</v>
      </c>
    </row>
    <row r="39" spans="2:20">
      <c r="T39" s="168"/>
    </row>
  </sheetData>
  <sheetProtection algorithmName="SHA-512" hashValue="4V7m1PcLVukItMPp48LUubPfD91zYYqkcBHq3g07UgOL/qkoHN4hhF7LW6HqA5+5jgG6+eaPEvo4SuXmtC/jkw==" saltValue="7RmxAmG+vCVJ29M9n1zFlw==" spinCount="100000" sheet="1" objects="1" scenarios="1" selectLockedCells="1"/>
  <mergeCells count="12">
    <mergeCell ref="B3:E3"/>
    <mergeCell ref="G3:I3"/>
    <mergeCell ref="Q3:U3"/>
    <mergeCell ref="W3:Z3"/>
    <mergeCell ref="W4:Z4"/>
    <mergeCell ref="K24:O24"/>
    <mergeCell ref="X7:Z7"/>
    <mergeCell ref="K13:O13"/>
    <mergeCell ref="X5:Z5"/>
    <mergeCell ref="X6:Z6"/>
    <mergeCell ref="K8:O8"/>
    <mergeCell ref="X8:Z8"/>
  </mergeCells>
  <conditionalFormatting sqref="C5:C35">
    <cfRule type="expression" dxfId="56" priority="14">
      <formula>D5=""</formula>
    </cfRule>
  </conditionalFormatting>
  <conditionalFormatting sqref="D5:D35">
    <cfRule type="expression" dxfId="55" priority="16">
      <formula>IF(AND(D5="",H5&lt;&gt;""),TRUE,FALSE)</formula>
    </cfRule>
  </conditionalFormatting>
  <conditionalFormatting sqref="H5:H35">
    <cfRule type="cellIs" dxfId="54" priority="1" operator="greaterThan">
      <formula>90</formula>
    </cfRule>
    <cfRule type="expression" dxfId="53" priority="8">
      <formula>_xlfn.IFS(H5="",0,H5&lt;10,1)</formula>
    </cfRule>
    <cfRule type="expression" dxfId="52" priority="17">
      <formula>IF(AND(D5&lt;&gt;"",H5=""),TRUE,FALSE)</formula>
    </cfRule>
  </conditionalFormatting>
  <conditionalFormatting sqref="L15:N21">
    <cfRule type="expression" dxfId="51" priority="295">
      <formula>$M15="X"</formula>
    </cfRule>
    <cfRule type="expression" dxfId="50" priority="296">
      <formula>$M15="✔"</formula>
    </cfRule>
  </conditionalFormatting>
  <conditionalFormatting sqref="M5">
    <cfRule type="expression" dxfId="49" priority="6">
      <formula>IF($M$5&lt;36526,1,0)</formula>
    </cfRule>
  </conditionalFormatting>
  <conditionalFormatting sqref="M10">
    <cfRule type="expression" dxfId="48" priority="2">
      <formula>INT($M$10)&lt;&gt;$M$10</formula>
    </cfRule>
    <cfRule type="cellIs" dxfId="47" priority="5" operator="notBetween">
      <formula>1</formula>
      <formula>8</formula>
    </cfRule>
  </conditionalFormatting>
  <conditionalFormatting sqref="M28">
    <cfRule type="cellIs" dxfId="46" priority="4" operator="notBetween">
      <formula>2000</formula>
      <formula>2099</formula>
    </cfRule>
  </conditionalFormatting>
  <conditionalFormatting sqref="R13:R28">
    <cfRule type="expression" dxfId="45" priority="3">
      <formula>_xlfn.IFS($R13="",0,$R13&lt;36526,1)</formula>
    </cfRule>
  </conditionalFormatting>
  <dataValidations disablePrompts="1" count="3">
    <dataValidation type="whole" allowBlank="1" showInputMessage="1" showErrorMessage="1" errorTitle="Atención" error="Debes insertar un número entero entre 2 y 8" sqref="M10" xr:uid="{22B5DACD-4248-403F-BED0-FB681A6122D1}">
      <formula1>2</formula1>
      <formula2>8</formula2>
    </dataValidation>
    <dataValidation type="date" allowBlank="1" showInputMessage="1" showErrorMessage="1" errorTitle="Atención" error="¡Debes insertar una fecha!" sqref="M5" xr:uid="{5C6AFCC4-B002-432A-ACF4-13DF609555BF}">
      <formula1>43831</formula1>
      <formula2>55153</formula2>
    </dataValidation>
    <dataValidation type="whole" operator="greaterThanOrEqual" allowBlank="1" showInputMessage="1" showErrorMessage="1" errorTitle="Atención" error="¡Debes insertar un número &gt;=10 _x000a_!" sqref="H5:H35" xr:uid="{1C71016A-979E-4FC0-80BA-069AC67B6827}">
      <formula1>10</formula1>
    </dataValidation>
  </dataValidation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Servicio2!$B$2:$B$13</xm:f>
          </x14:formula1>
          <xm:sqref>M26</xm:sqref>
        </x14:dataValidation>
        <x14:dataValidation type="list" allowBlank="1" showInputMessage="1" showErrorMessage="1" xr:uid="{00000000-0002-0000-0000-000001000000}">
          <x14:formula1>
            <xm:f>Servicio2!$S$2:$S$29</xm:f>
          </x14:formula1>
          <xm:sqref>M28</xm:sqref>
        </x14:dataValidation>
        <x14:dataValidation type="list" allowBlank="1" showInputMessage="1" showErrorMessage="1" xr:uid="{00000000-0002-0000-0000-000002000000}">
          <x14:formula1>
            <xm:f>Servicio2!$K$2:$K$3</xm:f>
          </x14:formula1>
          <xm:sqref>M15:M21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O39"/>
  <sheetViews>
    <sheetView zoomScaleNormal="100" workbookViewId="0">
      <selection activeCell="G35" sqref="G35"/>
    </sheetView>
  </sheetViews>
  <sheetFormatPr baseColWidth="10" defaultColWidth="11.42578125" defaultRowHeight="15"/>
  <cols>
    <col min="1" max="1" width="5.42578125" style="58" customWidth="1"/>
    <col min="2" max="2" width="8.140625" style="58" customWidth="1"/>
    <col min="3" max="3" width="2.5703125" style="58" customWidth="1"/>
    <col min="4" max="4" width="2.85546875" style="58" customWidth="1"/>
    <col min="5" max="5" width="13" style="58" customWidth="1"/>
    <col min="6" max="7" width="2.85546875" style="55" customWidth="1"/>
    <col min="8" max="8" width="2.85546875" style="58" customWidth="1"/>
    <col min="9" max="9" width="8.140625" style="58" customWidth="1"/>
    <col min="10" max="11" width="2.85546875" style="58" customWidth="1"/>
    <col min="12" max="12" width="11.42578125" style="58" customWidth="1"/>
    <col min="13" max="14" width="2.85546875" style="58" customWidth="1"/>
    <col min="15" max="15" width="3" style="58" customWidth="1"/>
    <col min="16" max="16" width="8.140625" style="58" customWidth="1"/>
    <col min="17" max="18" width="2.85546875" style="58" customWidth="1"/>
    <col min="19" max="19" width="13" style="58" customWidth="1"/>
    <col min="20" max="21" width="2.85546875" style="58" customWidth="1"/>
    <col min="22" max="22" width="3" style="58" customWidth="1"/>
    <col min="23" max="23" width="8.140625" style="58" customWidth="1"/>
    <col min="24" max="25" width="2.85546875" style="58" customWidth="1"/>
    <col min="26" max="26" width="13" style="58" customWidth="1"/>
    <col min="27" max="28" width="2.85546875" style="58" customWidth="1"/>
    <col min="29" max="29" width="3" style="58" customWidth="1"/>
    <col min="30" max="30" width="8.140625" style="58" customWidth="1"/>
    <col min="31" max="32" width="2.85546875" style="58" customWidth="1"/>
    <col min="33" max="33" width="13" style="58" customWidth="1"/>
    <col min="34" max="35" width="2.85546875" style="58" customWidth="1"/>
    <col min="36" max="36" width="3" style="58" customWidth="1"/>
    <col min="37" max="37" width="8.140625" style="58" customWidth="1"/>
    <col min="38" max="39" width="2.85546875" style="58" customWidth="1"/>
    <col min="40" max="40" width="13" style="58" customWidth="1"/>
    <col min="41" max="42" width="2.85546875" style="58" customWidth="1"/>
    <col min="43" max="43" width="3" style="58" customWidth="1"/>
    <col min="44" max="44" width="8.140625" style="58" customWidth="1"/>
    <col min="45" max="46" width="2.85546875" style="58" customWidth="1"/>
    <col min="47" max="47" width="13" style="58" customWidth="1"/>
    <col min="48" max="49" width="2.85546875" style="58" customWidth="1"/>
    <col min="50" max="50" width="3" style="58" customWidth="1"/>
    <col min="51" max="51" width="8.140625" style="58" customWidth="1"/>
    <col min="52" max="53" width="2.85546875" style="58" customWidth="1"/>
    <col min="54" max="54" width="13" style="58" customWidth="1"/>
    <col min="55" max="56" width="2.85546875" style="58" customWidth="1"/>
    <col min="57" max="57" width="3" style="58" customWidth="1"/>
    <col min="58" max="58" width="8.140625" style="58" customWidth="1"/>
    <col min="59" max="60" width="2.85546875" style="58" customWidth="1"/>
    <col min="61" max="61" width="13" style="58" customWidth="1"/>
    <col min="62" max="63" width="2.85546875" style="58" customWidth="1"/>
    <col min="64" max="64" width="3" style="58" customWidth="1"/>
    <col min="65" max="65" width="8.140625" style="58" customWidth="1"/>
    <col min="66" max="67" width="2.85546875" style="58" customWidth="1"/>
    <col min="68" max="68" width="13" style="58" customWidth="1"/>
    <col min="69" max="70" width="2.85546875" style="58" customWidth="1"/>
    <col min="71" max="71" width="2.28515625" style="58" customWidth="1"/>
    <col min="72" max="72" width="8.140625" style="58" customWidth="1"/>
    <col min="73" max="74" width="2.85546875" style="58" customWidth="1"/>
    <col min="75" max="75" width="13" style="58" customWidth="1"/>
    <col min="76" max="77" width="2.85546875" style="58" customWidth="1"/>
    <col min="78" max="78" width="3" style="58" customWidth="1"/>
    <col min="79" max="79" width="8.140625" style="58" customWidth="1"/>
    <col min="80" max="81" width="2.85546875" style="58" customWidth="1"/>
    <col min="82" max="82" width="13" style="58" customWidth="1"/>
    <col min="83" max="84" width="2.85546875" style="58" customWidth="1"/>
    <col min="85" max="16384" width="11.42578125" style="58"/>
  </cols>
  <sheetData>
    <row r="1" spans="1:223" s="55" customFormat="1">
      <c r="B1" s="59"/>
      <c r="I1" s="59"/>
      <c r="P1" s="59"/>
      <c r="W1" s="59"/>
      <c r="AD1" s="59"/>
      <c r="AK1" s="59"/>
      <c r="AR1" s="59"/>
      <c r="AY1" s="59"/>
      <c r="BF1" s="59"/>
      <c r="BM1" s="59"/>
      <c r="BT1" s="59"/>
      <c r="CA1" s="59"/>
    </row>
    <row r="2" spans="1:223" s="56" customFormat="1" ht="24" customHeight="1">
      <c r="A2" s="55"/>
      <c r="B2" s="163">
        <f>EDATE(Servicio2!$D$2,0)</f>
        <v>45474</v>
      </c>
      <c r="C2" s="163"/>
      <c r="D2" s="163"/>
      <c r="E2" s="163"/>
      <c r="F2" s="163"/>
      <c r="G2" s="163"/>
      <c r="H2" s="60"/>
      <c r="I2" s="160">
        <f>EDATE(Servicio2!$D$2,1)</f>
        <v>45505</v>
      </c>
      <c r="J2" s="160"/>
      <c r="K2" s="160"/>
      <c r="L2" s="160"/>
      <c r="M2" s="160"/>
      <c r="N2" s="160"/>
      <c r="O2" s="55"/>
      <c r="P2" s="160">
        <f>EDATE(Servicio2!$D$2,2)</f>
        <v>45536</v>
      </c>
      <c r="Q2" s="160"/>
      <c r="R2" s="160"/>
      <c r="S2" s="160"/>
      <c r="T2" s="160"/>
      <c r="U2" s="160"/>
      <c r="V2" s="55"/>
      <c r="W2" s="160">
        <f>EDATE(Servicio2!$D$2,3)</f>
        <v>45566</v>
      </c>
      <c r="X2" s="160"/>
      <c r="Y2" s="160"/>
      <c r="Z2" s="160"/>
      <c r="AA2" s="160"/>
      <c r="AB2" s="160"/>
      <c r="AC2" s="55"/>
      <c r="AD2" s="162">
        <f>EDATE(Servicio2!$D$2,4)</f>
        <v>45597</v>
      </c>
      <c r="AE2" s="162"/>
      <c r="AF2" s="162"/>
      <c r="AG2" s="162"/>
      <c r="AH2" s="162"/>
      <c r="AI2" s="162"/>
      <c r="AJ2" s="55"/>
      <c r="AK2" s="162">
        <f>EDATE(Servicio2!$D$2,5)</f>
        <v>45627</v>
      </c>
      <c r="AL2" s="162"/>
      <c r="AM2" s="162"/>
      <c r="AN2" s="162"/>
      <c r="AO2" s="162"/>
      <c r="AP2" s="162"/>
      <c r="AQ2" s="55"/>
      <c r="AR2" s="162">
        <f>EDATE(Servicio2!$D$2,6)</f>
        <v>45658</v>
      </c>
      <c r="AS2" s="162"/>
      <c r="AT2" s="162"/>
      <c r="AU2" s="162"/>
      <c r="AV2" s="162"/>
      <c r="AW2" s="162"/>
      <c r="AX2" s="55"/>
      <c r="AY2" s="162">
        <f>EDATE(Servicio2!$D$2,7)</f>
        <v>45689</v>
      </c>
      <c r="AZ2" s="162"/>
      <c r="BA2" s="162"/>
      <c r="BB2" s="162"/>
      <c r="BC2" s="162"/>
      <c r="BD2" s="162"/>
      <c r="BE2" s="55"/>
      <c r="BF2" s="162">
        <f>EDATE(Servicio2!$D$2,8)</f>
        <v>45717</v>
      </c>
      <c r="BG2" s="162"/>
      <c r="BH2" s="162"/>
      <c r="BI2" s="162"/>
      <c r="BJ2" s="162"/>
      <c r="BK2" s="162"/>
      <c r="BL2" s="55"/>
      <c r="BM2" s="162">
        <f>EDATE(Servicio2!$D$2,9)</f>
        <v>45748</v>
      </c>
      <c r="BN2" s="162"/>
      <c r="BO2" s="162"/>
      <c r="BP2" s="162"/>
      <c r="BQ2" s="162"/>
      <c r="BR2" s="162"/>
      <c r="BS2" s="55"/>
      <c r="BT2" s="160">
        <f>EDATE(Servicio2!$D$2,10)</f>
        <v>45778</v>
      </c>
      <c r="BU2" s="160"/>
      <c r="BV2" s="160"/>
      <c r="BW2" s="160"/>
      <c r="BX2" s="160"/>
      <c r="BY2" s="160"/>
      <c r="BZ2" s="55"/>
      <c r="CA2" s="160">
        <f>EDATE(Servicio2!$D$2,11)</f>
        <v>45809</v>
      </c>
      <c r="CB2" s="160"/>
      <c r="CC2" s="160"/>
      <c r="CD2" s="160"/>
      <c r="CE2" s="160"/>
      <c r="CF2" s="160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</row>
    <row r="3" spans="1:223" s="57" customFormat="1">
      <c r="A3" s="58"/>
      <c r="B3" s="61">
        <f>Servicio3!C4</f>
        <v>45474</v>
      </c>
      <c r="C3" t="str">
        <f>_xlfn.IFS(B3&lt;Servicio1!$D$3,"",B3&gt;=Servicio2!$F$2,"",TRUE,VLOOKUP(B3,Servicio1!$D$3:$E$34,2,1))</f>
        <v/>
      </c>
      <c r="D3" t="str">
        <f>_xlfn.IFS(C3=0,0,F3=Datos!$M$10,C3,F3&lt;&gt;Datos!$M$10,C3+1)</f>
        <v/>
      </c>
      <c r="E3">
        <f>IFERROR(VLOOKUP(B3,Servicio1!$D$3:$F$34,3,0),0)</f>
        <v>0</v>
      </c>
      <c r="F3" s="1">
        <f>Datos!$M$10-G3</f>
        <v>6</v>
      </c>
      <c r="G3" s="62">
        <f>IFERROR(VLOOKUP(WORKDAY.INTL(B3,1,Servicio2!$O$10,Servicio2!$I$2:$I$41),Servicio1!$D$3:$I$34,6,0),0)</f>
        <v>0</v>
      </c>
      <c r="H3" s="58"/>
      <c r="I3" s="61">
        <f>Servicio3!F4</f>
        <v>45505</v>
      </c>
      <c r="J3">
        <f>_xlfn.IFS(I3&lt;Servicio1!$D$3,"",I3&gt;=Servicio2!$F$2,"",TRUE,VLOOKUP(I3,Servicio1!$D$3:$E$34,2,1))</f>
        <v>2</v>
      </c>
      <c r="K3">
        <f>_xlfn.IFS(J3=0,0,M3=Datos!$M$10,J3,M3&lt;&gt;Datos!$M$10,J3+1)</f>
        <v>2</v>
      </c>
      <c r="L3" t="str">
        <f>IFERROR(VLOOKUP(I3,Servicio1!$D$3:$F$34,3,0),0)</f>
        <v>UF456 (30)</v>
      </c>
      <c r="M3">
        <f>Datos!$M$10-N3</f>
        <v>6</v>
      </c>
      <c r="N3" s="70">
        <f>IFERROR(VLOOKUP(WORKDAY.INTL(I3,1,Servicio2!$O$10,Servicio2!$I$2:$I$41),Servicio1!$D$3:$I$34,6,0),0)</f>
        <v>0</v>
      </c>
      <c r="O3" s="58"/>
      <c r="P3" s="61">
        <f>Servicio3!I4</f>
        <v>45536</v>
      </c>
      <c r="Q3">
        <f>_xlfn.IFS(P3&lt;Servicio1!$D$3,"",P3&gt;=Servicio2!$F$2,"",TRUE,VLOOKUP(P3,Servicio1!$D$3:$E$34,2,1))</f>
        <v>4</v>
      </c>
      <c r="R3">
        <f>_xlfn.IFS(Q3=0,0,T3=Datos!$M$10,Q3,T3&lt;&gt;Datos!$M$10,Q3+1)</f>
        <v>4</v>
      </c>
      <c r="S3">
        <f>IFERROR(VLOOKUP(P3,Servicio1!$D$3:$F$34,3,0),0)</f>
        <v>0</v>
      </c>
      <c r="T3">
        <f>Datos!$M$10-U3</f>
        <v>6</v>
      </c>
      <c r="U3" s="70">
        <f>IFERROR(VLOOKUP(WORKDAY.INTL(P3,1,Servicio2!$O$10,Servicio2!$I$2:$I$41),Servicio1!$D$3:$I$34,6,0),0)</f>
        <v>0</v>
      </c>
      <c r="V3" s="58"/>
      <c r="W3" s="61">
        <f>Servicio3!L4</f>
        <v>45566</v>
      </c>
      <c r="X3">
        <f>_xlfn.IFS(W3&lt;Servicio1!$D$3,"",W3&gt;=Servicio2!$F$2,"",TRUE,VLOOKUP(W3,Servicio1!$D$3:$E$34,2,1))</f>
        <v>5</v>
      </c>
      <c r="Y3">
        <f>_xlfn.IFS(X3=0,0,AA3=Datos!$M$10,X3,AA3&lt;&gt;Datos!$M$10,X3+1)</f>
        <v>5</v>
      </c>
      <c r="Z3">
        <f>IFERROR(VLOOKUP(W3,Servicio1!$D$3:$F$34,3,0),0)</f>
        <v>0</v>
      </c>
      <c r="AA3">
        <f>Datos!$M$10-AB3</f>
        <v>6</v>
      </c>
      <c r="AB3" s="70">
        <f>IFERROR(VLOOKUP(WORKDAY.INTL(W3,1,Servicio2!$O$10,Servicio2!$I$2:$I$41),Servicio1!$D$3:$I$34,6,0),0)</f>
        <v>0</v>
      </c>
      <c r="AC3" s="58"/>
      <c r="AD3" s="61">
        <f>Servicio3!O4</f>
        <v>45597</v>
      </c>
      <c r="AE3" t="str">
        <f>_xlfn.IFS(AD3&lt;Servicio1!$D$3,"",AD3&gt;=Servicio2!$F$2,"",TRUE,VLOOKUP(AD3,Servicio1!$D$3:$E$34,2,1))</f>
        <v/>
      </c>
      <c r="AF3" t="str">
        <f>_xlfn.IFS(AE3=0,0,AH3=Datos!$M$10,AE3,AH3&lt;&gt;Datos!$M$10,AE3+1)</f>
        <v/>
      </c>
      <c r="AG3">
        <f>IFERROR(VLOOKUP(AD3,Servicio1!$D$3:$F$34,3,0),0)</f>
        <v>0</v>
      </c>
      <c r="AH3">
        <f>Datos!$M$10-AI3</f>
        <v>6</v>
      </c>
      <c r="AI3" s="70">
        <f>IFERROR(VLOOKUP(WORKDAY.INTL(AD3,1,Servicio2!$O$10,Servicio2!$I$2:$I$41),Servicio1!$D$3:$I$34,6,0),0)</f>
        <v>0</v>
      </c>
      <c r="AJ3" s="58"/>
      <c r="AK3" s="61">
        <f>Servicio3!R4</f>
        <v>45627</v>
      </c>
      <c r="AL3" t="str">
        <f>_xlfn.IFS(AK3&lt;Servicio1!$D$3,"",AK3&gt;=Servicio2!$F$2,"",TRUE,VLOOKUP(AK3,Servicio1!$D$3:$E$34,2,1))</f>
        <v/>
      </c>
      <c r="AM3" t="str">
        <f>_xlfn.IFS(AL3=0,0,AO3=Datos!$M$10,AL3,AO3&lt;&gt;Datos!$M$10,AL3+1)</f>
        <v/>
      </c>
      <c r="AN3">
        <f>IFERROR(VLOOKUP(AK3,Servicio1!$D$3:$F$34,3,0),0)</f>
        <v>0</v>
      </c>
      <c r="AO3">
        <f>Datos!$M$10-AP3</f>
        <v>6</v>
      </c>
      <c r="AP3" s="70">
        <f>IFERROR(VLOOKUP(WORKDAY.INTL(AK3,1,Servicio2!$O$10,Servicio2!$I$2:$I$41),Servicio1!$D$3:$I$34,6,0),0)</f>
        <v>0</v>
      </c>
      <c r="AQ3" s="58"/>
      <c r="AR3" s="61">
        <f>Servicio3!U4</f>
        <v>45658</v>
      </c>
      <c r="AS3" t="str">
        <f>_xlfn.IFS(AR3&lt;Servicio1!$D$3,"",AR3&gt;=Servicio2!$F$2,"",TRUE,VLOOKUP(AR3,Servicio1!$D$3:$E$34,2,1))</f>
        <v/>
      </c>
      <c r="AT3" t="str">
        <f>_xlfn.IFS(AS3=0,0,AV3=Datos!$M$10,AS3,AV3&lt;&gt;Datos!$M$10,AS3+1)</f>
        <v/>
      </c>
      <c r="AU3">
        <f>IFERROR(VLOOKUP(AR3,Servicio1!$D$3:$F$34,3,0),0)</f>
        <v>0</v>
      </c>
      <c r="AV3">
        <f>Datos!$M$10-AW3</f>
        <v>6</v>
      </c>
      <c r="AW3" s="70">
        <f>IFERROR(VLOOKUP(WORKDAY.INTL(AR3,1,Servicio2!$O$10,Servicio2!$I$2:$I$41),Servicio1!$D$3:$I$34,6,0),0)</f>
        <v>0</v>
      </c>
      <c r="AX3" s="58"/>
      <c r="AY3" s="61">
        <f>Servicio3!X4</f>
        <v>45689</v>
      </c>
      <c r="AZ3" t="str">
        <f>_xlfn.IFS(AY3&lt;Servicio1!$D$3,"",AY3&gt;=Servicio2!$F$2,"",TRUE,VLOOKUP(AY3,Servicio1!$D$3:$E$34,2,1))</f>
        <v/>
      </c>
      <c r="BA3" t="str">
        <f>_xlfn.IFS(AZ3=0,0,BC3=Datos!$M$10,AZ3,BC3&lt;&gt;Datos!$M$10,AZ3+1)</f>
        <v/>
      </c>
      <c r="BB3">
        <f>IFERROR(VLOOKUP(AY3,Servicio1!$D$3:$F$34,3,0),0)</f>
        <v>0</v>
      </c>
      <c r="BC3">
        <f>Datos!$M$10-BD3</f>
        <v>6</v>
      </c>
      <c r="BD3" s="70">
        <f>IFERROR(VLOOKUP(WORKDAY.INTL(AY3,1,Servicio2!$O$10,Servicio2!$I$2:$I$41),Servicio1!$D$3:$I$34,6,0),0)</f>
        <v>0</v>
      </c>
      <c r="BE3" s="58"/>
      <c r="BF3" s="61">
        <f>Servicio3!AA4</f>
        <v>45717</v>
      </c>
      <c r="BG3" t="str">
        <f>_xlfn.IFS(BF3&lt;Servicio1!$D$3,"",BF3&gt;=Servicio2!$F$2,"",TRUE,VLOOKUP(BF3,Servicio1!$D$3:$E$34,2,1))</f>
        <v/>
      </c>
      <c r="BH3" t="str">
        <f>_xlfn.IFS(BG3=0,0,BJ3=Datos!$M$10,BG3,BJ3&lt;&gt;Datos!$M$10,BG3+1)</f>
        <v/>
      </c>
      <c r="BI3">
        <f>IFERROR(VLOOKUP(BF3,Servicio1!$D$3:$F$34,3,0),0)</f>
        <v>0</v>
      </c>
      <c r="BJ3">
        <f>Datos!$M$10-BK3</f>
        <v>6</v>
      </c>
      <c r="BK3" s="70">
        <f>IFERROR(VLOOKUP(WORKDAY.INTL(BF3,1,Servicio2!$O$10,Servicio2!$I$2:$I$41),Servicio1!$D$3:$I$34,6,0),0)</f>
        <v>0</v>
      </c>
      <c r="BL3" s="58"/>
      <c r="BM3" s="61">
        <f>Servicio3!AD4</f>
        <v>45748</v>
      </c>
      <c r="BN3" t="str">
        <f>_xlfn.IFS(BM3&lt;Servicio1!$D$3,"",BM3&gt;=Servicio2!$F$2,"",TRUE,VLOOKUP(BM3,Servicio1!$D$3:$E$34,2,1))</f>
        <v/>
      </c>
      <c r="BO3" t="str">
        <f>_xlfn.IFS(BN3=0,0,BQ3=Datos!$M$10,BN3,BQ3&lt;&gt;Datos!$M$10,BN3+1)</f>
        <v/>
      </c>
      <c r="BP3">
        <f>IFERROR(VLOOKUP(BM3,Servicio1!$D$3:$F$34,3,0),0)</f>
        <v>0</v>
      </c>
      <c r="BQ3">
        <f>Datos!$M$10-BR3</f>
        <v>6</v>
      </c>
      <c r="BR3" s="70">
        <f>IFERROR(VLOOKUP(WORKDAY.INTL(BM3,1,Servicio2!$O$10,Servicio2!$I$2:$I$41),Servicio1!$D$3:$I$34,6,0),0)</f>
        <v>0</v>
      </c>
      <c r="BS3" s="58"/>
      <c r="BT3" s="61">
        <f>Servicio3!AG4</f>
        <v>45778</v>
      </c>
      <c r="BU3" t="str">
        <f>_xlfn.IFS(BT3&lt;Servicio1!$D$3,"",BT3&gt;=Servicio2!$F$2,"",TRUE,VLOOKUP(BT3,Servicio1!$D$3:$E$34,2,1))</f>
        <v/>
      </c>
      <c r="BV3" t="str">
        <f>_xlfn.IFS(BU3=0,0,BX3=Datos!$M$10,BU3,BX3&lt;&gt;Datos!$M$10,BU3+1)</f>
        <v/>
      </c>
      <c r="BW3">
        <f>IFERROR(VLOOKUP(BT3,Servicio1!$D$3:$F$34,3,0),0)</f>
        <v>0</v>
      </c>
      <c r="BX3">
        <f>Datos!$M$10-BY3</f>
        <v>6</v>
      </c>
      <c r="BY3" s="70">
        <f>IFERROR(VLOOKUP(WORKDAY.INTL(BT3,1,Servicio2!$O$10,Servicio2!$I$2:$I$41),Servicio1!$D$3:$I$34,6,0),0)</f>
        <v>0</v>
      </c>
      <c r="BZ3" s="58"/>
      <c r="CA3" s="61">
        <f>Servicio3!AJ4</f>
        <v>45809</v>
      </c>
      <c r="CB3" t="str">
        <f>_xlfn.IFS(CA3&lt;Servicio1!$D$3,"",CA3&gt;=Servicio2!$F$2,"",TRUE,VLOOKUP(CA3,Servicio1!$D$3:$E$34,2,1))</f>
        <v/>
      </c>
      <c r="CC3" t="str">
        <f>_xlfn.IFS(CB3=0,0,CE3=Datos!$M$10,CB3,CE3&lt;&gt;Datos!$M$10,CB3+1)</f>
        <v/>
      </c>
      <c r="CD3">
        <f>IFERROR(VLOOKUP(CA3,Servicio1!$D$3:$F$34,3,0),0)</f>
        <v>0</v>
      </c>
      <c r="CE3">
        <f>Datos!$M$10-CF3</f>
        <v>6</v>
      </c>
      <c r="CF3" s="70">
        <f>IFERROR(VLOOKUP(WORKDAY.INTL(CA3,1,Servicio2!$O$10,Servicio2!$I$2:$I$41),Servicio1!$D$3:$I$34,6,0),0)</f>
        <v>0</v>
      </c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</row>
    <row r="4" spans="1:223" s="57" customFormat="1">
      <c r="A4" s="58"/>
      <c r="B4" s="61">
        <f>Servicio3!C5</f>
        <v>45475</v>
      </c>
      <c r="C4" t="str">
        <f>_xlfn.IFS(B4&lt;Servicio1!$D$3,"",B4&gt;=Servicio2!$F$2,"",TRUE,VLOOKUP(B4,Servicio1!$D$3:$E$34,2,1))</f>
        <v/>
      </c>
      <c r="D4" t="str">
        <f>_xlfn.IFS(C4=0,0,F4=Datos!$M$10,C4,F4&lt;&gt;Datos!$M$10,C4+1)</f>
        <v/>
      </c>
      <c r="E4">
        <f>IFERROR(VLOOKUP(B4,Servicio1!$D$3:$F$34,3,0),0)</f>
        <v>0</v>
      </c>
      <c r="F4" s="1">
        <f>Datos!$M$10-G4</f>
        <v>6</v>
      </c>
      <c r="G4" s="62">
        <f>IFERROR(VLOOKUP(WORKDAY.INTL(B4,1,Servicio2!$O$10,Servicio2!$I$2:$I$41),Servicio1!$D$3:$I$34,6,0),0)</f>
        <v>0</v>
      </c>
      <c r="H4" s="58"/>
      <c r="I4" s="61">
        <f>Servicio3!F5</f>
        <v>45506</v>
      </c>
      <c r="J4">
        <f>_xlfn.IFS(I4&lt;Servicio1!$D$3,"",I4&gt;=Servicio2!$F$2,"",TRUE,VLOOKUP(I4,Servicio1!$D$3:$E$34,2,1))</f>
        <v>2</v>
      </c>
      <c r="K4">
        <f>_xlfn.IFS(J4=0,0,M4=Datos!$M$10,J4,M4&lt;&gt;Datos!$M$10,J4+1)</f>
        <v>2</v>
      </c>
      <c r="L4">
        <f>IFERROR(VLOOKUP(I4,Servicio1!$D$3:$F$34,3,0),0)</f>
        <v>0</v>
      </c>
      <c r="M4">
        <f>Datos!$M$10-N4</f>
        <v>6</v>
      </c>
      <c r="N4" s="70">
        <f>IFERROR(VLOOKUP(WORKDAY.INTL(I4,1,Servicio2!$O$10,Servicio2!$I$2:$I$41),Servicio1!$D$3:$I$34,6,0),0)</f>
        <v>0</v>
      </c>
      <c r="O4" s="58"/>
      <c r="P4" s="61">
        <f>Servicio3!I5</f>
        <v>45537</v>
      </c>
      <c r="Q4">
        <f>_xlfn.IFS(P4&lt;Servicio1!$D$3,"",P4&gt;=Servicio2!$F$2,"",TRUE,VLOOKUP(P4,Servicio1!$D$3:$E$34,2,1))</f>
        <v>4</v>
      </c>
      <c r="R4">
        <f>_xlfn.IFS(Q4=0,0,T4=Datos!$M$10,Q4,T4&lt;&gt;Datos!$M$10,Q4+1)</f>
        <v>4</v>
      </c>
      <c r="S4">
        <f>IFERROR(VLOOKUP(P4,Servicio1!$D$3:$F$34,3,0),0)</f>
        <v>0</v>
      </c>
      <c r="T4">
        <f>Datos!$M$10-U4</f>
        <v>6</v>
      </c>
      <c r="U4" s="70">
        <f>IFERROR(VLOOKUP(WORKDAY.INTL(P4,1,Servicio2!$O$10,Servicio2!$I$2:$I$41),Servicio1!$D$3:$I$34,6,0),0)</f>
        <v>0</v>
      </c>
      <c r="V4" s="58"/>
      <c r="W4" s="61">
        <f>Servicio3!L5</f>
        <v>45567</v>
      </c>
      <c r="X4">
        <f>_xlfn.IFS(W4&lt;Servicio1!$D$3,"",W4&gt;=Servicio2!$F$2,"",TRUE,VLOOKUP(W4,Servicio1!$D$3:$E$34,2,1))</f>
        <v>5</v>
      </c>
      <c r="Y4">
        <f>_xlfn.IFS(X4=0,0,AA4=Datos!$M$10,X4,AA4&lt;&gt;Datos!$M$10,X4+1)</f>
        <v>6</v>
      </c>
      <c r="Z4">
        <f>IFERROR(VLOOKUP(W4,Servicio1!$D$3:$F$34,3,0),0)</f>
        <v>0</v>
      </c>
      <c r="AA4">
        <f>Datos!$M$10-AB4</f>
        <v>4</v>
      </c>
      <c r="AB4" s="70">
        <f>IFERROR(VLOOKUP(WORKDAY.INTL(W4,1,Servicio2!$O$10,Servicio2!$I$2:$I$41),Servicio1!$D$3:$I$34,6,0),0)</f>
        <v>2</v>
      </c>
      <c r="AC4" s="58"/>
      <c r="AD4" s="61">
        <f>Servicio3!O5</f>
        <v>45598</v>
      </c>
      <c r="AE4" t="str">
        <f>_xlfn.IFS(AD4&lt;Servicio1!$D$3,"",AD4&gt;=Servicio2!$F$2,"",TRUE,VLOOKUP(AD4,Servicio1!$D$3:$E$34,2,1))</f>
        <v/>
      </c>
      <c r="AF4" t="str">
        <f>_xlfn.IFS(AE4=0,0,AH4=Datos!$M$10,AE4,AH4&lt;&gt;Datos!$M$10,AE4+1)</f>
        <v/>
      </c>
      <c r="AG4">
        <f>IFERROR(VLOOKUP(AD4,Servicio1!$D$3:$F$34,3,0),0)</f>
        <v>0</v>
      </c>
      <c r="AH4">
        <f>Datos!$M$10-AI4</f>
        <v>6</v>
      </c>
      <c r="AI4" s="70">
        <f>IFERROR(VLOOKUP(WORKDAY.INTL(AD4,1,Servicio2!$O$10,Servicio2!$I$2:$I$41),Servicio1!$D$3:$I$34,6,0),0)</f>
        <v>0</v>
      </c>
      <c r="AJ4" s="58"/>
      <c r="AK4" s="61">
        <f>Servicio3!R5</f>
        <v>45628</v>
      </c>
      <c r="AL4" t="str">
        <f>_xlfn.IFS(AK4&lt;Servicio1!$D$3,"",AK4&gt;=Servicio2!$F$2,"",TRUE,VLOOKUP(AK4,Servicio1!$D$3:$E$34,2,1))</f>
        <v/>
      </c>
      <c r="AM4" t="str">
        <f>_xlfn.IFS(AL4=0,0,AO4=Datos!$M$10,AL4,AO4&lt;&gt;Datos!$M$10,AL4+1)</f>
        <v/>
      </c>
      <c r="AN4">
        <f>IFERROR(VLOOKUP(AK4,Servicio1!$D$3:$F$34,3,0),0)</f>
        <v>0</v>
      </c>
      <c r="AO4">
        <f>Datos!$M$10-AP4</f>
        <v>6</v>
      </c>
      <c r="AP4" s="70">
        <f>IFERROR(VLOOKUP(WORKDAY.INTL(AK4,1,Servicio2!$O$10,Servicio2!$I$2:$I$41),Servicio1!$D$3:$I$34,6,0),0)</f>
        <v>0</v>
      </c>
      <c r="AQ4" s="58"/>
      <c r="AR4" s="61">
        <f>Servicio3!U5</f>
        <v>45659</v>
      </c>
      <c r="AS4" t="str">
        <f>_xlfn.IFS(AR4&lt;Servicio1!$D$3,"",AR4&gt;=Servicio2!$F$2,"",TRUE,VLOOKUP(AR4,Servicio1!$D$3:$E$34,2,1))</f>
        <v/>
      </c>
      <c r="AT4" t="str">
        <f>_xlfn.IFS(AS4=0,0,AV4=Datos!$M$10,AS4,AV4&lt;&gt;Datos!$M$10,AS4+1)</f>
        <v/>
      </c>
      <c r="AU4">
        <f>IFERROR(VLOOKUP(AR4,Servicio1!$D$3:$F$34,3,0),0)</f>
        <v>0</v>
      </c>
      <c r="AV4">
        <f>Datos!$M$10-AW4</f>
        <v>6</v>
      </c>
      <c r="AW4" s="70">
        <f>IFERROR(VLOOKUP(WORKDAY.INTL(AR4,1,Servicio2!$O$10,Servicio2!$I$2:$I$41),Servicio1!$D$3:$I$34,6,0),0)</f>
        <v>0</v>
      </c>
      <c r="AX4" s="58"/>
      <c r="AY4" s="61">
        <f>Servicio3!X5</f>
        <v>45690</v>
      </c>
      <c r="AZ4" t="str">
        <f>_xlfn.IFS(AY4&lt;Servicio1!$D$3,"",AY4&gt;=Servicio2!$F$2,"",TRUE,VLOOKUP(AY4,Servicio1!$D$3:$E$34,2,1))</f>
        <v/>
      </c>
      <c r="BA4" t="str">
        <f>_xlfn.IFS(AZ4=0,0,BC4=Datos!$M$10,AZ4,BC4&lt;&gt;Datos!$M$10,AZ4+1)</f>
        <v/>
      </c>
      <c r="BB4">
        <f>IFERROR(VLOOKUP(AY4,Servicio1!$D$3:$F$34,3,0),0)</f>
        <v>0</v>
      </c>
      <c r="BC4">
        <f>Datos!$M$10-BD4</f>
        <v>6</v>
      </c>
      <c r="BD4" s="70">
        <f>IFERROR(VLOOKUP(WORKDAY.INTL(AY4,1,Servicio2!$O$10,Servicio2!$I$2:$I$41),Servicio1!$D$3:$I$34,6,0),0)</f>
        <v>0</v>
      </c>
      <c r="BE4" s="58"/>
      <c r="BF4" s="61">
        <f>Servicio3!AA5</f>
        <v>45718</v>
      </c>
      <c r="BG4" t="str">
        <f>_xlfn.IFS(BF4&lt;Servicio1!$D$3,"",BF4&gt;=Servicio2!$F$2,"",TRUE,VLOOKUP(BF4,Servicio1!$D$3:$E$34,2,1))</f>
        <v/>
      </c>
      <c r="BH4" t="str">
        <f>_xlfn.IFS(BG4=0,0,BJ4=Datos!$M$10,BG4,BJ4&lt;&gt;Datos!$M$10,BG4+1)</f>
        <v/>
      </c>
      <c r="BI4">
        <f>IFERROR(VLOOKUP(BF4,Servicio1!$D$3:$F$34,3,0),0)</f>
        <v>0</v>
      </c>
      <c r="BJ4">
        <f>Datos!$M$10-BK4</f>
        <v>6</v>
      </c>
      <c r="BK4" s="70">
        <f>IFERROR(VLOOKUP(WORKDAY.INTL(BF4,1,Servicio2!$O$10,Servicio2!$I$2:$I$41),Servicio1!$D$3:$I$34,6,0),0)</f>
        <v>0</v>
      </c>
      <c r="BL4" s="58"/>
      <c r="BM4" s="61">
        <f>Servicio3!AD5</f>
        <v>45749</v>
      </c>
      <c r="BN4" t="str">
        <f>_xlfn.IFS(BM4&lt;Servicio1!$D$3,"",BM4&gt;=Servicio2!$F$2,"",TRUE,VLOOKUP(BM4,Servicio1!$D$3:$E$34,2,1))</f>
        <v/>
      </c>
      <c r="BO4" t="str">
        <f>_xlfn.IFS(BN4=0,0,BQ4=Datos!$M$10,BN4,BQ4&lt;&gt;Datos!$M$10,BN4+1)</f>
        <v/>
      </c>
      <c r="BP4">
        <f>IFERROR(VLOOKUP(BM4,Servicio1!$D$3:$F$34,3,0),0)</f>
        <v>0</v>
      </c>
      <c r="BQ4">
        <f>Datos!$M$10-BR4</f>
        <v>6</v>
      </c>
      <c r="BR4" s="70">
        <f>IFERROR(VLOOKUP(WORKDAY.INTL(BM4,1,Servicio2!$O$10,Servicio2!$I$2:$I$41),Servicio1!$D$3:$I$34,6,0),0)</f>
        <v>0</v>
      </c>
      <c r="BS4" s="58"/>
      <c r="BT4" s="61">
        <f>Servicio3!AG5</f>
        <v>45779</v>
      </c>
      <c r="BU4" t="str">
        <f>_xlfn.IFS(BT4&lt;Servicio1!$D$3,"",BT4&gt;=Servicio2!$F$2,"",TRUE,VLOOKUP(BT4,Servicio1!$D$3:$E$34,2,1))</f>
        <v/>
      </c>
      <c r="BV4" t="str">
        <f>_xlfn.IFS(BU4=0,0,BX4=Datos!$M$10,BU4,BX4&lt;&gt;Datos!$M$10,BU4+1)</f>
        <v/>
      </c>
      <c r="BW4">
        <f>IFERROR(VLOOKUP(BT4,Servicio1!$D$3:$F$34,3,0),0)</f>
        <v>0</v>
      </c>
      <c r="BX4">
        <f>Datos!$M$10-BY4</f>
        <v>6</v>
      </c>
      <c r="BY4" s="70">
        <f>IFERROR(VLOOKUP(WORKDAY.INTL(BT4,1,Servicio2!$O$10,Servicio2!$I$2:$I$41),Servicio1!$D$3:$I$34,6,0),0)</f>
        <v>0</v>
      </c>
      <c r="BZ4" s="58"/>
      <c r="CA4" s="61">
        <f>Servicio3!AJ5</f>
        <v>45810</v>
      </c>
      <c r="CB4" t="str">
        <f>_xlfn.IFS(CA4&lt;Servicio1!$D$3,"",CA4&gt;=Servicio2!$F$2,"",TRUE,VLOOKUP(CA4,Servicio1!$D$3:$E$34,2,1))</f>
        <v/>
      </c>
      <c r="CC4" t="str">
        <f>_xlfn.IFS(CB4=0,0,CE4=Datos!$M$10,CB4,CE4&lt;&gt;Datos!$M$10,CB4+1)</f>
        <v/>
      </c>
      <c r="CD4">
        <f>IFERROR(VLOOKUP(CA4,Servicio1!$D$3:$F$34,3,0),0)</f>
        <v>0</v>
      </c>
      <c r="CE4">
        <f>Datos!$M$10-CF4</f>
        <v>6</v>
      </c>
      <c r="CF4" s="70">
        <f>IFERROR(VLOOKUP(WORKDAY.INTL(CA4,1,Servicio2!$O$10,Servicio2!$I$2:$I$41),Servicio1!$D$3:$I$34,6,0),0)</f>
        <v>0</v>
      </c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</row>
    <row r="5" spans="1:223" s="57" customFormat="1">
      <c r="A5" s="58"/>
      <c r="B5" s="61">
        <f>Servicio3!C6</f>
        <v>45476</v>
      </c>
      <c r="C5" t="str">
        <f>_xlfn.IFS(B5&lt;Servicio1!$D$3,"",B5&gt;=Servicio2!$F$2,"",TRUE,VLOOKUP(B5,Servicio1!$D$3:$E$34,2,1))</f>
        <v/>
      </c>
      <c r="D5" t="str">
        <f>_xlfn.IFS(C5=0,0,F5=Datos!$M$10,C5,F5&lt;&gt;Datos!$M$10,C5+1)</f>
        <v/>
      </c>
      <c r="E5">
        <f>IFERROR(VLOOKUP(B5,Servicio1!$D$3:$F$34,3,0),0)</f>
        <v>0</v>
      </c>
      <c r="F5" s="1">
        <f>Datos!$M$10-G5</f>
        <v>6</v>
      </c>
      <c r="G5" s="62">
        <f>IFERROR(VLOOKUP(WORKDAY.INTL(B5,1,Servicio2!$O$10,Servicio2!$I$2:$I$41),Servicio1!$D$3:$I$34,6,0),0)</f>
        <v>0</v>
      </c>
      <c r="H5" s="58"/>
      <c r="I5" s="61">
        <f>Servicio3!F6</f>
        <v>45507</v>
      </c>
      <c r="J5">
        <f>_xlfn.IFS(I5&lt;Servicio1!$D$3,"",I5&gt;=Servicio2!$F$2,"",TRUE,VLOOKUP(I5,Servicio1!$D$3:$E$34,2,1))</f>
        <v>2</v>
      </c>
      <c r="K5">
        <f>_xlfn.IFS(J5=0,0,M5=Datos!$M$10,J5,M5&lt;&gt;Datos!$M$10,J5+1)</f>
        <v>2</v>
      </c>
      <c r="L5">
        <f>IFERROR(VLOOKUP(I5,Servicio1!$D$3:$F$34,3,0),0)</f>
        <v>0</v>
      </c>
      <c r="M5">
        <f>Datos!$M$10-N5</f>
        <v>6</v>
      </c>
      <c r="N5" s="70">
        <f>IFERROR(VLOOKUP(WORKDAY.INTL(I5,1,Servicio2!$O$10,Servicio2!$I$2:$I$41),Servicio1!$D$3:$I$34,6,0),0)</f>
        <v>0</v>
      </c>
      <c r="O5" s="58"/>
      <c r="P5" s="61">
        <f>Servicio3!I6</f>
        <v>45538</v>
      </c>
      <c r="Q5">
        <f>_xlfn.IFS(P5&lt;Servicio1!$D$3,"",P5&gt;=Servicio2!$F$2,"",TRUE,VLOOKUP(P5,Servicio1!$D$3:$E$34,2,1))</f>
        <v>4</v>
      </c>
      <c r="R5">
        <f>_xlfn.IFS(Q5=0,0,T5=Datos!$M$10,Q5,T5&lt;&gt;Datos!$M$10,Q5+1)</f>
        <v>4</v>
      </c>
      <c r="S5">
        <f>IFERROR(VLOOKUP(P5,Servicio1!$D$3:$F$34,3,0),0)</f>
        <v>0</v>
      </c>
      <c r="T5">
        <f>Datos!$M$10-U5</f>
        <v>6</v>
      </c>
      <c r="U5" s="70">
        <f>IFERROR(VLOOKUP(WORKDAY.INTL(P5,1,Servicio2!$O$10,Servicio2!$I$2:$I$41),Servicio1!$D$3:$I$34,6,0),0)</f>
        <v>0</v>
      </c>
      <c r="V5" s="58"/>
      <c r="W5" s="61">
        <f>Servicio3!L6</f>
        <v>45568</v>
      </c>
      <c r="X5" t="str">
        <f>_xlfn.IFS(W5&lt;Servicio1!$D$3,"",W5&gt;=Servicio2!$F$2,"",TRUE,VLOOKUP(W5,Servicio1!$D$3:$E$34,2,1))</f>
        <v/>
      </c>
      <c r="Y5" t="str">
        <f>_xlfn.IFS(X5=0,0,AA5=Datos!$M$10,X5,AA5&lt;&gt;Datos!$M$10,X5+1)</f>
        <v/>
      </c>
      <c r="Z5" t="str">
        <f>IFERROR(VLOOKUP(W5,Servicio1!$D$3:$F$34,3,0),0)</f>
        <v>FIN</v>
      </c>
      <c r="AA5">
        <f>Datos!$M$10-AB5</f>
        <v>6</v>
      </c>
      <c r="AB5" s="70">
        <f>IFERROR(VLOOKUP(WORKDAY.INTL(W5,1,Servicio2!$O$10,Servicio2!$I$2:$I$41),Servicio1!$D$3:$I$34,6,0),0)</f>
        <v>0</v>
      </c>
      <c r="AC5" s="58"/>
      <c r="AD5" s="61">
        <f>Servicio3!O6</f>
        <v>45599</v>
      </c>
      <c r="AE5" t="str">
        <f>_xlfn.IFS(AD5&lt;Servicio1!$D$3,"",AD5&gt;=Servicio2!$F$2,"",TRUE,VLOOKUP(AD5,Servicio1!$D$3:$E$34,2,1))</f>
        <v/>
      </c>
      <c r="AF5" t="str">
        <f>_xlfn.IFS(AE5=0,0,AH5=Datos!$M$10,AE5,AH5&lt;&gt;Datos!$M$10,AE5+1)</f>
        <v/>
      </c>
      <c r="AG5">
        <f>IFERROR(VLOOKUP(AD5,Servicio1!$D$3:$F$34,3,0),0)</f>
        <v>0</v>
      </c>
      <c r="AH5">
        <f>Datos!$M$10-AI5</f>
        <v>6</v>
      </c>
      <c r="AI5" s="70">
        <f>IFERROR(VLOOKUP(WORKDAY.INTL(AD5,1,Servicio2!$O$10,Servicio2!$I$2:$I$41),Servicio1!$D$3:$I$34,6,0),0)</f>
        <v>0</v>
      </c>
      <c r="AJ5" s="58"/>
      <c r="AK5" s="61">
        <f>Servicio3!R6</f>
        <v>45629</v>
      </c>
      <c r="AL5" t="str">
        <f>_xlfn.IFS(AK5&lt;Servicio1!$D$3,"",AK5&gt;=Servicio2!$F$2,"",TRUE,VLOOKUP(AK5,Servicio1!$D$3:$E$34,2,1))</f>
        <v/>
      </c>
      <c r="AM5" t="str">
        <f>_xlfn.IFS(AL5=0,0,AO5=Datos!$M$10,AL5,AO5&lt;&gt;Datos!$M$10,AL5+1)</f>
        <v/>
      </c>
      <c r="AN5">
        <f>IFERROR(VLOOKUP(AK5,Servicio1!$D$3:$F$34,3,0),0)</f>
        <v>0</v>
      </c>
      <c r="AO5">
        <f>Datos!$M$10-AP5</f>
        <v>6</v>
      </c>
      <c r="AP5" s="70">
        <f>IFERROR(VLOOKUP(WORKDAY.INTL(AK5,1,Servicio2!$O$10,Servicio2!$I$2:$I$41),Servicio1!$D$3:$I$34,6,0),0)</f>
        <v>0</v>
      </c>
      <c r="AQ5" s="58"/>
      <c r="AR5" s="61">
        <f>Servicio3!U6</f>
        <v>45660</v>
      </c>
      <c r="AS5" t="str">
        <f>_xlfn.IFS(AR5&lt;Servicio1!$D$3,"",AR5&gt;=Servicio2!$F$2,"",TRUE,VLOOKUP(AR5,Servicio1!$D$3:$E$34,2,1))</f>
        <v/>
      </c>
      <c r="AT5" t="str">
        <f>_xlfn.IFS(AS5=0,0,AV5=Datos!$M$10,AS5,AV5&lt;&gt;Datos!$M$10,AS5+1)</f>
        <v/>
      </c>
      <c r="AU5">
        <f>IFERROR(VLOOKUP(AR5,Servicio1!$D$3:$F$34,3,0),0)</f>
        <v>0</v>
      </c>
      <c r="AV5">
        <f>Datos!$M$10-AW5</f>
        <v>6</v>
      </c>
      <c r="AW5" s="70">
        <f>IFERROR(VLOOKUP(WORKDAY.INTL(AR5,1,Servicio2!$O$10,Servicio2!$I$2:$I$41),Servicio1!$D$3:$I$34,6,0),0)</f>
        <v>0</v>
      </c>
      <c r="AX5" s="58"/>
      <c r="AY5" s="61">
        <f>Servicio3!X6</f>
        <v>45691</v>
      </c>
      <c r="AZ5" t="str">
        <f>_xlfn.IFS(AY5&lt;Servicio1!$D$3,"",AY5&gt;=Servicio2!$F$2,"",TRUE,VLOOKUP(AY5,Servicio1!$D$3:$E$34,2,1))</f>
        <v/>
      </c>
      <c r="BA5" t="str">
        <f>_xlfn.IFS(AZ5=0,0,BC5=Datos!$M$10,AZ5,BC5&lt;&gt;Datos!$M$10,AZ5+1)</f>
        <v/>
      </c>
      <c r="BB5">
        <f>IFERROR(VLOOKUP(AY5,Servicio1!$D$3:$F$34,3,0),0)</f>
        <v>0</v>
      </c>
      <c r="BC5">
        <f>Datos!$M$10-BD5</f>
        <v>6</v>
      </c>
      <c r="BD5" s="70">
        <f>IFERROR(VLOOKUP(WORKDAY.INTL(AY5,1,Servicio2!$O$10,Servicio2!$I$2:$I$41),Servicio1!$D$3:$I$34,6,0),0)</f>
        <v>0</v>
      </c>
      <c r="BE5" s="58"/>
      <c r="BF5" s="61">
        <f>Servicio3!AA6</f>
        <v>45719</v>
      </c>
      <c r="BG5" t="str">
        <f>_xlfn.IFS(BF5&lt;Servicio1!$D$3,"",BF5&gt;=Servicio2!$F$2,"",TRUE,VLOOKUP(BF5,Servicio1!$D$3:$E$34,2,1))</f>
        <v/>
      </c>
      <c r="BH5" t="str">
        <f>_xlfn.IFS(BG5=0,0,BJ5=Datos!$M$10,BG5,BJ5&lt;&gt;Datos!$M$10,BG5+1)</f>
        <v/>
      </c>
      <c r="BI5">
        <f>IFERROR(VLOOKUP(BF5,Servicio1!$D$3:$F$34,3,0),0)</f>
        <v>0</v>
      </c>
      <c r="BJ5">
        <f>Datos!$M$10-BK5</f>
        <v>6</v>
      </c>
      <c r="BK5" s="70">
        <f>IFERROR(VLOOKUP(WORKDAY.INTL(BF5,1,Servicio2!$O$10,Servicio2!$I$2:$I$41),Servicio1!$D$3:$I$34,6,0),0)</f>
        <v>0</v>
      </c>
      <c r="BL5" s="58"/>
      <c r="BM5" s="61">
        <f>Servicio3!AD6</f>
        <v>45750</v>
      </c>
      <c r="BN5" t="str">
        <f>_xlfn.IFS(BM5&lt;Servicio1!$D$3,"",BM5&gt;=Servicio2!$F$2,"",TRUE,VLOOKUP(BM5,Servicio1!$D$3:$E$34,2,1))</f>
        <v/>
      </c>
      <c r="BO5" t="str">
        <f>_xlfn.IFS(BN5=0,0,BQ5=Datos!$M$10,BN5,BQ5&lt;&gt;Datos!$M$10,BN5+1)</f>
        <v/>
      </c>
      <c r="BP5">
        <f>IFERROR(VLOOKUP(BM5,Servicio1!$D$3:$F$34,3,0),0)</f>
        <v>0</v>
      </c>
      <c r="BQ5">
        <f>Datos!$M$10-BR5</f>
        <v>6</v>
      </c>
      <c r="BR5" s="70">
        <f>IFERROR(VLOOKUP(WORKDAY.INTL(BM5,1,Servicio2!$O$10,Servicio2!$I$2:$I$41),Servicio1!$D$3:$I$34,6,0),0)</f>
        <v>0</v>
      </c>
      <c r="BS5" s="58"/>
      <c r="BT5" s="61">
        <f>Servicio3!AG6</f>
        <v>45780</v>
      </c>
      <c r="BU5" t="str">
        <f>_xlfn.IFS(BT5&lt;Servicio1!$D$3,"",BT5&gt;=Servicio2!$F$2,"",TRUE,VLOOKUP(BT5,Servicio1!$D$3:$E$34,2,1))</f>
        <v/>
      </c>
      <c r="BV5" t="str">
        <f>_xlfn.IFS(BU5=0,0,BX5=Datos!$M$10,BU5,BX5&lt;&gt;Datos!$M$10,BU5+1)</f>
        <v/>
      </c>
      <c r="BW5">
        <f>IFERROR(VLOOKUP(BT5,Servicio1!$D$3:$F$34,3,0),0)</f>
        <v>0</v>
      </c>
      <c r="BX5">
        <f>Datos!$M$10-BY5</f>
        <v>6</v>
      </c>
      <c r="BY5" s="70">
        <f>IFERROR(VLOOKUP(WORKDAY.INTL(BT5,1,Servicio2!$O$10,Servicio2!$I$2:$I$41),Servicio1!$D$3:$I$34,6,0),0)</f>
        <v>0</v>
      </c>
      <c r="BZ5" s="58"/>
      <c r="CA5" s="61">
        <f>Servicio3!AJ6</f>
        <v>45811</v>
      </c>
      <c r="CB5" t="str">
        <f>_xlfn.IFS(CA5&lt;Servicio1!$D$3,"",CA5&gt;=Servicio2!$F$2,"",TRUE,VLOOKUP(CA5,Servicio1!$D$3:$E$34,2,1))</f>
        <v/>
      </c>
      <c r="CC5" t="str">
        <f>_xlfn.IFS(CB5=0,0,CE5=Datos!$M$10,CB5,CE5&lt;&gt;Datos!$M$10,CB5+1)</f>
        <v/>
      </c>
      <c r="CD5">
        <f>IFERROR(VLOOKUP(CA5,Servicio1!$D$3:$F$34,3,0),0)</f>
        <v>0</v>
      </c>
      <c r="CE5">
        <f>Datos!$M$10-CF5</f>
        <v>6</v>
      </c>
      <c r="CF5" s="70">
        <f>IFERROR(VLOOKUP(WORKDAY.INTL(CA5,1,Servicio2!$O$10,Servicio2!$I$2:$I$41),Servicio1!$D$3:$I$34,6,0),0)</f>
        <v>0</v>
      </c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</row>
    <row r="6" spans="1:223" s="57" customFormat="1">
      <c r="A6" s="58"/>
      <c r="B6" s="61">
        <f>Servicio3!C7</f>
        <v>45477</v>
      </c>
      <c r="C6" t="str">
        <f>_xlfn.IFS(B6&lt;Servicio1!$D$3,"",B6&gt;=Servicio2!$F$2,"",TRUE,VLOOKUP(B6,Servicio1!$D$3:$E$34,2,1))</f>
        <v/>
      </c>
      <c r="D6" t="str">
        <f>_xlfn.IFS(C6=0,0,F6=Datos!$M$10,C6,F6&lt;&gt;Datos!$M$10,C6+1)</f>
        <v/>
      </c>
      <c r="E6">
        <f>IFERROR(VLOOKUP(B6,Servicio1!$D$3:$F$34,3,0),0)</f>
        <v>0</v>
      </c>
      <c r="F6" s="1">
        <f>Datos!$M$10-G6</f>
        <v>6</v>
      </c>
      <c r="G6" s="62">
        <f>IFERROR(VLOOKUP(WORKDAY.INTL(B6,1,Servicio2!$O$10,Servicio2!$I$2:$I$41),Servicio1!$D$3:$I$34,6,0),0)</f>
        <v>0</v>
      </c>
      <c r="H6" s="58"/>
      <c r="I6" s="61">
        <f>Servicio3!F7</f>
        <v>45508</v>
      </c>
      <c r="J6">
        <f>_xlfn.IFS(I6&lt;Servicio1!$D$3,"",I6&gt;=Servicio2!$F$2,"",TRUE,VLOOKUP(I6,Servicio1!$D$3:$E$34,2,1))</f>
        <v>2</v>
      </c>
      <c r="K6">
        <f>_xlfn.IFS(J6=0,0,M6=Datos!$M$10,J6,M6&lt;&gt;Datos!$M$10,J6+1)</f>
        <v>2</v>
      </c>
      <c r="L6">
        <f>IFERROR(VLOOKUP(I6,Servicio1!$D$3:$F$34,3,0),0)</f>
        <v>0</v>
      </c>
      <c r="M6">
        <f>Datos!$M$10-N6</f>
        <v>6</v>
      </c>
      <c r="N6" s="70">
        <f>IFERROR(VLOOKUP(WORKDAY.INTL(I6,1,Servicio2!$O$10,Servicio2!$I$2:$I$41),Servicio1!$D$3:$I$34,6,0),0)</f>
        <v>0</v>
      </c>
      <c r="O6" s="58"/>
      <c r="P6" s="61">
        <f>Servicio3!I7</f>
        <v>45539</v>
      </c>
      <c r="Q6">
        <f>_xlfn.IFS(P6&lt;Servicio1!$D$3,"",P6&gt;=Servicio2!$F$2,"",TRUE,VLOOKUP(P6,Servicio1!$D$3:$E$34,2,1))</f>
        <v>4</v>
      </c>
      <c r="R6">
        <f>_xlfn.IFS(Q6=0,0,T6=Datos!$M$10,Q6,T6&lt;&gt;Datos!$M$10,Q6+1)</f>
        <v>4</v>
      </c>
      <c r="S6">
        <f>IFERROR(VLOOKUP(P6,Servicio1!$D$3:$F$34,3,0),0)</f>
        <v>0</v>
      </c>
      <c r="T6">
        <f>Datos!$M$10-U6</f>
        <v>6</v>
      </c>
      <c r="U6" s="70">
        <f>IFERROR(VLOOKUP(WORKDAY.INTL(P6,1,Servicio2!$O$10,Servicio2!$I$2:$I$41),Servicio1!$D$3:$I$34,6,0),0)</f>
        <v>0</v>
      </c>
      <c r="V6" s="58"/>
      <c r="W6" s="61">
        <f>Servicio3!L7</f>
        <v>45569</v>
      </c>
      <c r="X6" t="str">
        <f>_xlfn.IFS(W6&lt;Servicio1!$D$3,"",W6&gt;=Servicio2!$F$2,"",TRUE,VLOOKUP(W6,Servicio1!$D$3:$E$34,2,1))</f>
        <v/>
      </c>
      <c r="Y6" t="str">
        <f>_xlfn.IFS(X6=0,0,AA6=Datos!$M$10,X6,AA6&lt;&gt;Datos!$M$10,X6+1)</f>
        <v/>
      </c>
      <c r="Z6">
        <f>IFERROR(VLOOKUP(W6,Servicio1!$D$3:$F$34,3,0),0)</f>
        <v>0</v>
      </c>
      <c r="AA6">
        <f>Datos!$M$10-AB6</f>
        <v>6</v>
      </c>
      <c r="AB6" s="70">
        <f>IFERROR(VLOOKUP(WORKDAY.INTL(W6,1,Servicio2!$O$10,Servicio2!$I$2:$I$41),Servicio1!$D$3:$I$34,6,0),0)</f>
        <v>0</v>
      </c>
      <c r="AC6" s="58"/>
      <c r="AD6" s="61">
        <f>Servicio3!O7</f>
        <v>45600</v>
      </c>
      <c r="AE6" t="str">
        <f>_xlfn.IFS(AD6&lt;Servicio1!$D$3,"",AD6&gt;=Servicio2!$F$2,"",TRUE,VLOOKUP(AD6,Servicio1!$D$3:$E$34,2,1))</f>
        <v/>
      </c>
      <c r="AF6" t="str">
        <f>_xlfn.IFS(AE6=0,0,AH6=Datos!$M$10,AE6,AH6&lt;&gt;Datos!$M$10,AE6+1)</f>
        <v/>
      </c>
      <c r="AG6">
        <f>IFERROR(VLOOKUP(AD6,Servicio1!$D$3:$F$34,3,0),0)</f>
        <v>0</v>
      </c>
      <c r="AH6">
        <f>Datos!$M$10-AI6</f>
        <v>6</v>
      </c>
      <c r="AI6" s="70">
        <f>IFERROR(VLOOKUP(WORKDAY.INTL(AD6,1,Servicio2!$O$10,Servicio2!$I$2:$I$41),Servicio1!$D$3:$I$34,6,0),0)</f>
        <v>0</v>
      </c>
      <c r="AJ6" s="58"/>
      <c r="AK6" s="61">
        <f>Servicio3!R7</f>
        <v>45630</v>
      </c>
      <c r="AL6" t="str">
        <f>_xlfn.IFS(AK6&lt;Servicio1!$D$3,"",AK6&gt;=Servicio2!$F$2,"",TRUE,VLOOKUP(AK6,Servicio1!$D$3:$E$34,2,1))</f>
        <v/>
      </c>
      <c r="AM6" t="str">
        <f>_xlfn.IFS(AL6=0,0,AO6=Datos!$M$10,AL6,AO6&lt;&gt;Datos!$M$10,AL6+1)</f>
        <v/>
      </c>
      <c r="AN6">
        <f>IFERROR(VLOOKUP(AK6,Servicio1!$D$3:$F$34,3,0),0)</f>
        <v>0</v>
      </c>
      <c r="AO6">
        <f>Datos!$M$10-AP6</f>
        <v>6</v>
      </c>
      <c r="AP6" s="70">
        <f>IFERROR(VLOOKUP(WORKDAY.INTL(AK6,1,Servicio2!$O$10,Servicio2!$I$2:$I$41),Servicio1!$D$3:$I$34,6,0),0)</f>
        <v>0</v>
      </c>
      <c r="AQ6" s="58"/>
      <c r="AR6" s="61">
        <f>Servicio3!U7</f>
        <v>45661</v>
      </c>
      <c r="AS6" t="str">
        <f>_xlfn.IFS(AR6&lt;Servicio1!$D$3,"",AR6&gt;=Servicio2!$F$2,"",TRUE,VLOOKUP(AR6,Servicio1!$D$3:$E$34,2,1))</f>
        <v/>
      </c>
      <c r="AT6" t="str">
        <f>_xlfn.IFS(AS6=0,0,AV6=Datos!$M$10,AS6,AV6&lt;&gt;Datos!$M$10,AS6+1)</f>
        <v/>
      </c>
      <c r="AU6">
        <f>IFERROR(VLOOKUP(AR6,Servicio1!$D$3:$F$34,3,0),0)</f>
        <v>0</v>
      </c>
      <c r="AV6">
        <f>Datos!$M$10-AW6</f>
        <v>6</v>
      </c>
      <c r="AW6" s="70">
        <f>IFERROR(VLOOKUP(WORKDAY.INTL(AR6,1,Servicio2!$O$10,Servicio2!$I$2:$I$41),Servicio1!$D$3:$I$34,6,0),0)</f>
        <v>0</v>
      </c>
      <c r="AX6" s="58"/>
      <c r="AY6" s="61">
        <f>Servicio3!X7</f>
        <v>45692</v>
      </c>
      <c r="AZ6" t="str">
        <f>_xlfn.IFS(AY6&lt;Servicio1!$D$3,"",AY6&gt;=Servicio2!$F$2,"",TRUE,VLOOKUP(AY6,Servicio1!$D$3:$E$34,2,1))</f>
        <v/>
      </c>
      <c r="BA6" t="str">
        <f>_xlfn.IFS(AZ6=0,0,BC6=Datos!$M$10,AZ6,BC6&lt;&gt;Datos!$M$10,AZ6+1)</f>
        <v/>
      </c>
      <c r="BB6">
        <f>IFERROR(VLOOKUP(AY6,Servicio1!$D$3:$F$34,3,0),0)</f>
        <v>0</v>
      </c>
      <c r="BC6">
        <f>Datos!$M$10-BD6</f>
        <v>6</v>
      </c>
      <c r="BD6" s="70">
        <f>IFERROR(VLOOKUP(WORKDAY.INTL(AY6,1,Servicio2!$O$10,Servicio2!$I$2:$I$41),Servicio1!$D$3:$I$34,6,0),0)</f>
        <v>0</v>
      </c>
      <c r="BE6" s="58"/>
      <c r="BF6" s="61">
        <f>Servicio3!AA7</f>
        <v>45720</v>
      </c>
      <c r="BG6" t="str">
        <f>_xlfn.IFS(BF6&lt;Servicio1!$D$3,"",BF6&gt;=Servicio2!$F$2,"",TRUE,VLOOKUP(BF6,Servicio1!$D$3:$E$34,2,1))</f>
        <v/>
      </c>
      <c r="BH6" t="str">
        <f>_xlfn.IFS(BG6=0,0,BJ6=Datos!$M$10,BG6,BJ6&lt;&gt;Datos!$M$10,BG6+1)</f>
        <v/>
      </c>
      <c r="BI6">
        <f>IFERROR(VLOOKUP(BF6,Servicio1!$D$3:$F$34,3,0),0)</f>
        <v>0</v>
      </c>
      <c r="BJ6">
        <f>Datos!$M$10-BK6</f>
        <v>6</v>
      </c>
      <c r="BK6" s="70">
        <f>IFERROR(VLOOKUP(WORKDAY.INTL(BF6,1,Servicio2!$O$10,Servicio2!$I$2:$I$41),Servicio1!$D$3:$I$34,6,0),0)</f>
        <v>0</v>
      </c>
      <c r="BL6" s="58"/>
      <c r="BM6" s="61">
        <f>Servicio3!AD7</f>
        <v>45751</v>
      </c>
      <c r="BN6" t="str">
        <f>_xlfn.IFS(BM6&lt;Servicio1!$D$3,"",BM6&gt;=Servicio2!$F$2,"",TRUE,VLOOKUP(BM6,Servicio1!$D$3:$E$34,2,1))</f>
        <v/>
      </c>
      <c r="BO6" t="str">
        <f>_xlfn.IFS(BN6=0,0,BQ6=Datos!$M$10,BN6,BQ6&lt;&gt;Datos!$M$10,BN6+1)</f>
        <v/>
      </c>
      <c r="BP6">
        <f>IFERROR(VLOOKUP(BM6,Servicio1!$D$3:$F$34,3,0),0)</f>
        <v>0</v>
      </c>
      <c r="BQ6">
        <f>Datos!$M$10-BR6</f>
        <v>6</v>
      </c>
      <c r="BR6" s="70">
        <f>IFERROR(VLOOKUP(WORKDAY.INTL(BM6,1,Servicio2!$O$10,Servicio2!$I$2:$I$41),Servicio1!$D$3:$I$34,6,0),0)</f>
        <v>0</v>
      </c>
      <c r="BS6" s="58"/>
      <c r="BT6" s="61">
        <f>Servicio3!AG7</f>
        <v>45781</v>
      </c>
      <c r="BU6" t="str">
        <f>_xlfn.IFS(BT6&lt;Servicio1!$D$3,"",BT6&gt;=Servicio2!$F$2,"",TRUE,VLOOKUP(BT6,Servicio1!$D$3:$E$34,2,1))</f>
        <v/>
      </c>
      <c r="BV6" t="str">
        <f>_xlfn.IFS(BU6=0,0,BX6=Datos!$M$10,BU6,BX6&lt;&gt;Datos!$M$10,BU6+1)</f>
        <v/>
      </c>
      <c r="BW6">
        <f>IFERROR(VLOOKUP(BT6,Servicio1!$D$3:$F$34,3,0),0)</f>
        <v>0</v>
      </c>
      <c r="BX6">
        <f>Datos!$M$10-BY6</f>
        <v>6</v>
      </c>
      <c r="BY6" s="70">
        <f>IFERROR(VLOOKUP(WORKDAY.INTL(BT6,1,Servicio2!$O$10,Servicio2!$I$2:$I$41),Servicio1!$D$3:$I$34,6,0),0)</f>
        <v>0</v>
      </c>
      <c r="BZ6" s="58"/>
      <c r="CA6" s="61">
        <f>Servicio3!AJ7</f>
        <v>45812</v>
      </c>
      <c r="CB6" t="str">
        <f>_xlfn.IFS(CA6&lt;Servicio1!$D$3,"",CA6&gt;=Servicio2!$F$2,"",TRUE,VLOOKUP(CA6,Servicio1!$D$3:$E$34,2,1))</f>
        <v/>
      </c>
      <c r="CC6" t="str">
        <f>_xlfn.IFS(CB6=0,0,CE6=Datos!$M$10,CB6,CE6&lt;&gt;Datos!$M$10,CB6+1)</f>
        <v/>
      </c>
      <c r="CD6">
        <f>IFERROR(VLOOKUP(CA6,Servicio1!$D$3:$F$34,3,0),0)</f>
        <v>0</v>
      </c>
      <c r="CE6">
        <f>Datos!$M$10-CF6</f>
        <v>6</v>
      </c>
      <c r="CF6" s="70">
        <f>IFERROR(VLOOKUP(WORKDAY.INTL(CA6,1,Servicio2!$O$10,Servicio2!$I$2:$I$41),Servicio1!$D$3:$I$34,6,0),0)</f>
        <v>0</v>
      </c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</row>
    <row r="7" spans="1:223" s="57" customFormat="1">
      <c r="A7" s="58"/>
      <c r="B7" s="61">
        <f>Servicio3!C8</f>
        <v>45478</v>
      </c>
      <c r="C7" t="str">
        <f>_xlfn.IFS(B7&lt;Servicio1!$D$3,"",B7&gt;=Servicio2!$F$2,"",TRUE,VLOOKUP(B7,Servicio1!$D$3:$E$34,2,1))</f>
        <v/>
      </c>
      <c r="D7" t="str">
        <f>_xlfn.IFS(C7=0,0,F7=Datos!$M$10,C7,F7&lt;&gt;Datos!$M$10,C7+1)</f>
        <v/>
      </c>
      <c r="E7">
        <f>IFERROR(VLOOKUP(B7,Servicio1!$D$3:$F$34,3,0),0)</f>
        <v>0</v>
      </c>
      <c r="F7" s="1">
        <f>Datos!$M$10-G7</f>
        <v>6</v>
      </c>
      <c r="G7" s="62">
        <f>IFERROR(VLOOKUP(WORKDAY.INTL(B7,1,Servicio2!$O$10,Servicio2!$I$2:$I$41),Servicio1!$D$3:$I$34,6,0),0)</f>
        <v>0</v>
      </c>
      <c r="H7" s="58"/>
      <c r="I7" s="61">
        <f>Servicio3!F8</f>
        <v>45509</v>
      </c>
      <c r="J7">
        <f>_xlfn.IFS(I7&lt;Servicio1!$D$3,"",I7&gt;=Servicio2!$F$2,"",TRUE,VLOOKUP(I7,Servicio1!$D$3:$E$34,2,1))</f>
        <v>2</v>
      </c>
      <c r="K7">
        <f>_xlfn.IFS(J7=0,0,M7=Datos!$M$10,J7,M7&lt;&gt;Datos!$M$10,J7+1)</f>
        <v>2</v>
      </c>
      <c r="L7">
        <f>IFERROR(VLOOKUP(I7,Servicio1!$D$3:$F$34,3,0),0)</f>
        <v>0</v>
      </c>
      <c r="M7">
        <f>Datos!$M$10-N7</f>
        <v>6</v>
      </c>
      <c r="N7" s="70">
        <f>IFERROR(VLOOKUP(WORKDAY.INTL(I7,1,Servicio2!$O$10,Servicio2!$I$2:$I$41),Servicio1!$D$3:$I$34,6,0),0)</f>
        <v>0</v>
      </c>
      <c r="O7" s="58"/>
      <c r="P7" s="61">
        <f>Servicio3!I8</f>
        <v>45540</v>
      </c>
      <c r="Q7">
        <f>_xlfn.IFS(P7&lt;Servicio1!$D$3,"",P7&gt;=Servicio2!$F$2,"",TRUE,VLOOKUP(P7,Servicio1!$D$3:$E$34,2,1))</f>
        <v>4</v>
      </c>
      <c r="R7">
        <f>_xlfn.IFS(Q7=0,0,T7=Datos!$M$10,Q7,T7&lt;&gt;Datos!$M$10,Q7+1)</f>
        <v>4</v>
      </c>
      <c r="S7">
        <f>IFERROR(VLOOKUP(P7,Servicio1!$D$3:$F$34,3,0),0)</f>
        <v>0</v>
      </c>
      <c r="T7">
        <f>Datos!$M$10-U7</f>
        <v>6</v>
      </c>
      <c r="U7" s="70">
        <f>IFERROR(VLOOKUP(WORKDAY.INTL(P7,1,Servicio2!$O$10,Servicio2!$I$2:$I$41),Servicio1!$D$3:$I$34,6,0),0)</f>
        <v>0</v>
      </c>
      <c r="V7" s="58"/>
      <c r="W7" s="61">
        <f>Servicio3!L8</f>
        <v>45570</v>
      </c>
      <c r="X7" t="str">
        <f>_xlfn.IFS(W7&lt;Servicio1!$D$3,"",W7&gt;=Servicio2!$F$2,"",TRUE,VLOOKUP(W7,Servicio1!$D$3:$E$34,2,1))</f>
        <v/>
      </c>
      <c r="Y7" t="str">
        <f>_xlfn.IFS(X7=0,0,AA7=Datos!$M$10,X7,AA7&lt;&gt;Datos!$M$10,X7+1)</f>
        <v/>
      </c>
      <c r="Z7">
        <f>IFERROR(VLOOKUP(W7,Servicio1!$D$3:$F$34,3,0),0)</f>
        <v>0</v>
      </c>
      <c r="AA7">
        <f>Datos!$M$10-AB7</f>
        <v>6</v>
      </c>
      <c r="AB7" s="70">
        <f>IFERROR(VLOOKUP(WORKDAY.INTL(W7,1,Servicio2!$O$10,Servicio2!$I$2:$I$41),Servicio1!$D$3:$I$34,6,0),0)</f>
        <v>0</v>
      </c>
      <c r="AC7" s="58"/>
      <c r="AD7" s="61">
        <f>Servicio3!O8</f>
        <v>45601</v>
      </c>
      <c r="AE7" t="str">
        <f>_xlfn.IFS(AD7&lt;Servicio1!$D$3,"",AD7&gt;=Servicio2!$F$2,"",TRUE,VLOOKUP(AD7,Servicio1!$D$3:$E$34,2,1))</f>
        <v/>
      </c>
      <c r="AF7" t="str">
        <f>_xlfn.IFS(AE7=0,0,AH7=Datos!$M$10,AE7,AH7&lt;&gt;Datos!$M$10,AE7+1)</f>
        <v/>
      </c>
      <c r="AG7">
        <f>IFERROR(VLOOKUP(AD7,Servicio1!$D$3:$F$34,3,0),0)</f>
        <v>0</v>
      </c>
      <c r="AH7">
        <f>Datos!$M$10-AI7</f>
        <v>6</v>
      </c>
      <c r="AI7" s="70">
        <f>IFERROR(VLOOKUP(WORKDAY.INTL(AD7,1,Servicio2!$O$10,Servicio2!$I$2:$I$41),Servicio1!$D$3:$I$34,6,0),0)</f>
        <v>0</v>
      </c>
      <c r="AJ7" s="58"/>
      <c r="AK7" s="61">
        <f>Servicio3!R8</f>
        <v>45631</v>
      </c>
      <c r="AL7" t="str">
        <f>_xlfn.IFS(AK7&lt;Servicio1!$D$3,"",AK7&gt;=Servicio2!$F$2,"",TRUE,VLOOKUP(AK7,Servicio1!$D$3:$E$34,2,1))</f>
        <v/>
      </c>
      <c r="AM7" t="str">
        <f>_xlfn.IFS(AL7=0,0,AO7=Datos!$M$10,AL7,AO7&lt;&gt;Datos!$M$10,AL7+1)</f>
        <v/>
      </c>
      <c r="AN7">
        <f>IFERROR(VLOOKUP(AK7,Servicio1!$D$3:$F$34,3,0),0)</f>
        <v>0</v>
      </c>
      <c r="AO7">
        <f>Datos!$M$10-AP7</f>
        <v>6</v>
      </c>
      <c r="AP7" s="70">
        <f>IFERROR(VLOOKUP(WORKDAY.INTL(AK7,1,Servicio2!$O$10,Servicio2!$I$2:$I$41),Servicio1!$D$3:$I$34,6,0),0)</f>
        <v>0</v>
      </c>
      <c r="AQ7" s="58"/>
      <c r="AR7" s="61">
        <f>Servicio3!U8</f>
        <v>45662</v>
      </c>
      <c r="AS7" t="str">
        <f>_xlfn.IFS(AR7&lt;Servicio1!$D$3,"",AR7&gt;=Servicio2!$F$2,"",TRUE,VLOOKUP(AR7,Servicio1!$D$3:$E$34,2,1))</f>
        <v/>
      </c>
      <c r="AT7" t="str">
        <f>_xlfn.IFS(AS7=0,0,AV7=Datos!$M$10,AS7,AV7&lt;&gt;Datos!$M$10,AS7+1)</f>
        <v/>
      </c>
      <c r="AU7">
        <f>IFERROR(VLOOKUP(AR7,Servicio1!$D$3:$F$34,3,0),0)</f>
        <v>0</v>
      </c>
      <c r="AV7">
        <f>Datos!$M$10-AW7</f>
        <v>6</v>
      </c>
      <c r="AW7" s="70">
        <f>IFERROR(VLOOKUP(WORKDAY.INTL(AR7,1,Servicio2!$O$10,Servicio2!$I$2:$I$41),Servicio1!$D$3:$I$34,6,0),0)</f>
        <v>0</v>
      </c>
      <c r="AX7" s="58"/>
      <c r="AY7" s="61">
        <f>Servicio3!X8</f>
        <v>45693</v>
      </c>
      <c r="AZ7" t="str">
        <f>_xlfn.IFS(AY7&lt;Servicio1!$D$3,"",AY7&gt;=Servicio2!$F$2,"",TRUE,VLOOKUP(AY7,Servicio1!$D$3:$E$34,2,1))</f>
        <v/>
      </c>
      <c r="BA7" t="str">
        <f>_xlfn.IFS(AZ7=0,0,BC7=Datos!$M$10,AZ7,BC7&lt;&gt;Datos!$M$10,AZ7+1)</f>
        <v/>
      </c>
      <c r="BB7">
        <f>IFERROR(VLOOKUP(AY7,Servicio1!$D$3:$F$34,3,0),0)</f>
        <v>0</v>
      </c>
      <c r="BC7">
        <f>Datos!$M$10-BD7</f>
        <v>6</v>
      </c>
      <c r="BD7" s="70">
        <f>IFERROR(VLOOKUP(WORKDAY.INTL(AY7,1,Servicio2!$O$10,Servicio2!$I$2:$I$41),Servicio1!$D$3:$I$34,6,0),0)</f>
        <v>0</v>
      </c>
      <c r="BE7" s="58"/>
      <c r="BF7" s="61">
        <f>Servicio3!AA8</f>
        <v>45721</v>
      </c>
      <c r="BG7" t="str">
        <f>_xlfn.IFS(BF7&lt;Servicio1!$D$3,"",BF7&gt;=Servicio2!$F$2,"",TRUE,VLOOKUP(BF7,Servicio1!$D$3:$E$34,2,1))</f>
        <v/>
      </c>
      <c r="BH7" t="str">
        <f>_xlfn.IFS(BG7=0,0,BJ7=Datos!$M$10,BG7,BJ7&lt;&gt;Datos!$M$10,BG7+1)</f>
        <v/>
      </c>
      <c r="BI7">
        <f>IFERROR(VLOOKUP(BF7,Servicio1!$D$3:$F$34,3,0),0)</f>
        <v>0</v>
      </c>
      <c r="BJ7">
        <f>Datos!$M$10-BK7</f>
        <v>6</v>
      </c>
      <c r="BK7" s="70">
        <f>IFERROR(VLOOKUP(WORKDAY.INTL(BF7,1,Servicio2!$O$10,Servicio2!$I$2:$I$41),Servicio1!$D$3:$I$34,6,0),0)</f>
        <v>0</v>
      </c>
      <c r="BL7" s="58"/>
      <c r="BM7" s="61">
        <f>Servicio3!AD8</f>
        <v>45752</v>
      </c>
      <c r="BN7" t="str">
        <f>_xlfn.IFS(BM7&lt;Servicio1!$D$3,"",BM7&gt;=Servicio2!$F$2,"",TRUE,VLOOKUP(BM7,Servicio1!$D$3:$E$34,2,1))</f>
        <v/>
      </c>
      <c r="BO7" t="str">
        <f>_xlfn.IFS(BN7=0,0,BQ7=Datos!$M$10,BN7,BQ7&lt;&gt;Datos!$M$10,BN7+1)</f>
        <v/>
      </c>
      <c r="BP7">
        <f>IFERROR(VLOOKUP(BM7,Servicio1!$D$3:$F$34,3,0),0)</f>
        <v>0</v>
      </c>
      <c r="BQ7">
        <f>Datos!$M$10-BR7</f>
        <v>6</v>
      </c>
      <c r="BR7" s="70">
        <f>IFERROR(VLOOKUP(WORKDAY.INTL(BM7,1,Servicio2!$O$10,Servicio2!$I$2:$I$41),Servicio1!$D$3:$I$34,6,0),0)</f>
        <v>0</v>
      </c>
      <c r="BS7" s="58"/>
      <c r="BT7" s="61">
        <f>Servicio3!AG8</f>
        <v>45782</v>
      </c>
      <c r="BU7" t="str">
        <f>_xlfn.IFS(BT7&lt;Servicio1!$D$3,"",BT7&gt;=Servicio2!$F$2,"",TRUE,VLOOKUP(BT7,Servicio1!$D$3:$E$34,2,1))</f>
        <v/>
      </c>
      <c r="BV7" t="str">
        <f>_xlfn.IFS(BU7=0,0,BX7=Datos!$M$10,BU7,BX7&lt;&gt;Datos!$M$10,BU7+1)</f>
        <v/>
      </c>
      <c r="BW7">
        <f>IFERROR(VLOOKUP(BT7,Servicio1!$D$3:$F$34,3,0),0)</f>
        <v>0</v>
      </c>
      <c r="BX7">
        <f>Datos!$M$10-BY7</f>
        <v>6</v>
      </c>
      <c r="BY7" s="70">
        <f>IFERROR(VLOOKUP(WORKDAY.INTL(BT7,1,Servicio2!$O$10,Servicio2!$I$2:$I$41),Servicio1!$D$3:$I$34,6,0),0)</f>
        <v>0</v>
      </c>
      <c r="BZ7" s="58"/>
      <c r="CA7" s="61">
        <f>Servicio3!AJ8</f>
        <v>45813</v>
      </c>
      <c r="CB7" t="str">
        <f>_xlfn.IFS(CA7&lt;Servicio1!$D$3,"",CA7&gt;=Servicio2!$F$2,"",TRUE,VLOOKUP(CA7,Servicio1!$D$3:$E$34,2,1))</f>
        <v/>
      </c>
      <c r="CC7" t="str">
        <f>_xlfn.IFS(CB7=0,0,CE7=Datos!$M$10,CB7,CE7&lt;&gt;Datos!$M$10,CB7+1)</f>
        <v/>
      </c>
      <c r="CD7">
        <f>IFERROR(VLOOKUP(CA7,Servicio1!$D$3:$F$34,3,0),0)</f>
        <v>0</v>
      </c>
      <c r="CE7">
        <f>Datos!$M$10-CF7</f>
        <v>6</v>
      </c>
      <c r="CF7" s="70">
        <f>IFERROR(VLOOKUP(WORKDAY.INTL(CA7,1,Servicio2!$O$10,Servicio2!$I$2:$I$41),Servicio1!$D$3:$I$34,6,0),0)</f>
        <v>0</v>
      </c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</row>
    <row r="8" spans="1:223" s="57" customFormat="1">
      <c r="A8" s="58"/>
      <c r="B8" s="61">
        <f>Servicio3!C9</f>
        <v>45479</v>
      </c>
      <c r="C8" t="str">
        <f>_xlfn.IFS(B8&lt;Servicio1!$D$3,"",B8&gt;=Servicio2!$F$2,"",TRUE,VLOOKUP(B8,Servicio1!$D$3:$E$34,2,1))</f>
        <v/>
      </c>
      <c r="D8" t="str">
        <f>_xlfn.IFS(C8=0,0,F8=Datos!$M$10,C8,F8&lt;&gt;Datos!$M$10,C8+1)</f>
        <v/>
      </c>
      <c r="E8">
        <f>IFERROR(VLOOKUP(B8,Servicio1!$D$3:$F$34,3,0),0)</f>
        <v>0</v>
      </c>
      <c r="F8" s="1">
        <f>Datos!$M$10-G8</f>
        <v>6</v>
      </c>
      <c r="G8" s="62">
        <f>IFERROR(VLOOKUP(WORKDAY.INTL(B8,1,Servicio2!$O$10,Servicio2!$I$2:$I$41),Servicio1!$D$3:$I$34,6,0),0)</f>
        <v>0</v>
      </c>
      <c r="H8" s="58"/>
      <c r="I8" s="61">
        <f>Servicio3!F9</f>
        <v>45510</v>
      </c>
      <c r="J8">
        <f>_xlfn.IFS(I8&lt;Servicio1!$D$3,"",I8&gt;=Servicio2!$F$2,"",TRUE,VLOOKUP(I8,Servicio1!$D$3:$E$34,2,1))</f>
        <v>2</v>
      </c>
      <c r="K8">
        <f>_xlfn.IFS(J8=0,0,M8=Datos!$M$10,J8,M8&lt;&gt;Datos!$M$10,J8+1)</f>
        <v>2</v>
      </c>
      <c r="L8">
        <f>IFERROR(VLOOKUP(I8,Servicio1!$D$3:$F$34,3,0),0)</f>
        <v>0</v>
      </c>
      <c r="M8">
        <f>Datos!$M$10-N8</f>
        <v>6</v>
      </c>
      <c r="N8" s="70">
        <f>IFERROR(VLOOKUP(WORKDAY.INTL(I8,1,Servicio2!$O$10,Servicio2!$I$2:$I$41),Servicio1!$D$3:$I$34,6,0),0)</f>
        <v>0</v>
      </c>
      <c r="O8" s="58"/>
      <c r="P8" s="61">
        <f>Servicio3!I9</f>
        <v>45541</v>
      </c>
      <c r="Q8">
        <f>_xlfn.IFS(P8&lt;Servicio1!$D$3,"",P8&gt;=Servicio2!$F$2,"",TRUE,VLOOKUP(P8,Servicio1!$D$3:$E$34,2,1))</f>
        <v>4</v>
      </c>
      <c r="R8">
        <f>_xlfn.IFS(Q8=0,0,T8=Datos!$M$10,Q8,T8&lt;&gt;Datos!$M$10,Q8+1)</f>
        <v>4</v>
      </c>
      <c r="S8">
        <f>IFERROR(VLOOKUP(P8,Servicio1!$D$3:$F$34,3,0),0)</f>
        <v>0</v>
      </c>
      <c r="T8">
        <f>Datos!$M$10-U8</f>
        <v>6</v>
      </c>
      <c r="U8" s="70">
        <f>IFERROR(VLOOKUP(WORKDAY.INTL(P8,1,Servicio2!$O$10,Servicio2!$I$2:$I$41),Servicio1!$D$3:$I$34,6,0),0)</f>
        <v>0</v>
      </c>
      <c r="V8" s="58"/>
      <c r="W8" s="61">
        <f>Servicio3!L9</f>
        <v>45571</v>
      </c>
      <c r="X8" t="str">
        <f>_xlfn.IFS(W8&lt;Servicio1!$D$3,"",W8&gt;=Servicio2!$F$2,"",TRUE,VLOOKUP(W8,Servicio1!$D$3:$E$34,2,1))</f>
        <v/>
      </c>
      <c r="Y8" t="str">
        <f>_xlfn.IFS(X8=0,0,AA8=Datos!$M$10,X8,AA8&lt;&gt;Datos!$M$10,X8+1)</f>
        <v/>
      </c>
      <c r="Z8">
        <f>IFERROR(VLOOKUP(W8,Servicio1!$D$3:$F$34,3,0),0)</f>
        <v>0</v>
      </c>
      <c r="AA8">
        <f>Datos!$M$10-AB8</f>
        <v>6</v>
      </c>
      <c r="AB8" s="70">
        <f>IFERROR(VLOOKUP(WORKDAY.INTL(W8,1,Servicio2!$O$10,Servicio2!$I$2:$I$41),Servicio1!$D$3:$I$34,6,0),0)</f>
        <v>0</v>
      </c>
      <c r="AC8" s="58"/>
      <c r="AD8" s="61">
        <f>Servicio3!O9</f>
        <v>45602</v>
      </c>
      <c r="AE8" t="str">
        <f>_xlfn.IFS(AD8&lt;Servicio1!$D$3,"",AD8&gt;=Servicio2!$F$2,"",TRUE,VLOOKUP(AD8,Servicio1!$D$3:$E$34,2,1))</f>
        <v/>
      </c>
      <c r="AF8" t="str">
        <f>_xlfn.IFS(AE8=0,0,AH8=Datos!$M$10,AE8,AH8&lt;&gt;Datos!$M$10,AE8+1)</f>
        <v/>
      </c>
      <c r="AG8">
        <f>IFERROR(VLOOKUP(AD8,Servicio1!$D$3:$F$34,3,0),0)</f>
        <v>0</v>
      </c>
      <c r="AH8">
        <f>Datos!$M$10-AI8</f>
        <v>6</v>
      </c>
      <c r="AI8" s="70">
        <f>IFERROR(VLOOKUP(WORKDAY.INTL(AD8,1,Servicio2!$O$10,Servicio2!$I$2:$I$41),Servicio1!$D$3:$I$34,6,0),0)</f>
        <v>0</v>
      </c>
      <c r="AJ8" s="58"/>
      <c r="AK8" s="61">
        <f>Servicio3!R9</f>
        <v>45632</v>
      </c>
      <c r="AL8" t="str">
        <f>_xlfn.IFS(AK8&lt;Servicio1!$D$3,"",AK8&gt;=Servicio2!$F$2,"",TRUE,VLOOKUP(AK8,Servicio1!$D$3:$E$34,2,1))</f>
        <v/>
      </c>
      <c r="AM8" t="str">
        <f>_xlfn.IFS(AL8=0,0,AO8=Datos!$M$10,AL8,AO8&lt;&gt;Datos!$M$10,AL8+1)</f>
        <v/>
      </c>
      <c r="AN8">
        <f>IFERROR(VLOOKUP(AK8,Servicio1!$D$3:$F$34,3,0),0)</f>
        <v>0</v>
      </c>
      <c r="AO8">
        <f>Datos!$M$10-AP8</f>
        <v>6</v>
      </c>
      <c r="AP8" s="70">
        <f>IFERROR(VLOOKUP(WORKDAY.INTL(AK8,1,Servicio2!$O$10,Servicio2!$I$2:$I$41),Servicio1!$D$3:$I$34,6,0),0)</f>
        <v>0</v>
      </c>
      <c r="AQ8" s="58"/>
      <c r="AR8" s="61">
        <f>Servicio3!U9</f>
        <v>45663</v>
      </c>
      <c r="AS8" t="str">
        <f>_xlfn.IFS(AR8&lt;Servicio1!$D$3,"",AR8&gt;=Servicio2!$F$2,"",TRUE,VLOOKUP(AR8,Servicio1!$D$3:$E$34,2,1))</f>
        <v/>
      </c>
      <c r="AT8" t="str">
        <f>_xlfn.IFS(AS8=0,0,AV8=Datos!$M$10,AS8,AV8&lt;&gt;Datos!$M$10,AS8+1)</f>
        <v/>
      </c>
      <c r="AU8">
        <f>IFERROR(VLOOKUP(AR8,Servicio1!$D$3:$F$34,3,0),0)</f>
        <v>0</v>
      </c>
      <c r="AV8">
        <f>Datos!$M$10-AW8</f>
        <v>6</v>
      </c>
      <c r="AW8" s="70">
        <f>IFERROR(VLOOKUP(WORKDAY.INTL(AR8,1,Servicio2!$O$10,Servicio2!$I$2:$I$41),Servicio1!$D$3:$I$34,6,0),0)</f>
        <v>0</v>
      </c>
      <c r="AX8" s="58"/>
      <c r="AY8" s="61">
        <f>Servicio3!X9</f>
        <v>45694</v>
      </c>
      <c r="AZ8" t="str">
        <f>_xlfn.IFS(AY8&lt;Servicio1!$D$3,"",AY8&gt;=Servicio2!$F$2,"",TRUE,VLOOKUP(AY8,Servicio1!$D$3:$E$34,2,1))</f>
        <v/>
      </c>
      <c r="BA8" t="str">
        <f>_xlfn.IFS(AZ8=0,0,BC8=Datos!$M$10,AZ8,BC8&lt;&gt;Datos!$M$10,AZ8+1)</f>
        <v/>
      </c>
      <c r="BB8">
        <f>IFERROR(VLOOKUP(AY8,Servicio1!$D$3:$F$34,3,0),0)</f>
        <v>0</v>
      </c>
      <c r="BC8">
        <f>Datos!$M$10-BD8</f>
        <v>6</v>
      </c>
      <c r="BD8" s="70">
        <f>IFERROR(VLOOKUP(WORKDAY.INTL(AY8,1,Servicio2!$O$10,Servicio2!$I$2:$I$41),Servicio1!$D$3:$I$34,6,0),0)</f>
        <v>0</v>
      </c>
      <c r="BE8" s="58"/>
      <c r="BF8" s="61">
        <f>Servicio3!AA9</f>
        <v>45722</v>
      </c>
      <c r="BG8" t="str">
        <f>_xlfn.IFS(BF8&lt;Servicio1!$D$3,"",BF8&gt;=Servicio2!$F$2,"",TRUE,VLOOKUP(BF8,Servicio1!$D$3:$E$34,2,1))</f>
        <v/>
      </c>
      <c r="BH8" t="str">
        <f>_xlfn.IFS(BG8=0,0,BJ8=Datos!$M$10,BG8,BJ8&lt;&gt;Datos!$M$10,BG8+1)</f>
        <v/>
      </c>
      <c r="BI8">
        <f>IFERROR(VLOOKUP(BF8,Servicio1!$D$3:$F$34,3,0),0)</f>
        <v>0</v>
      </c>
      <c r="BJ8">
        <f>Datos!$M$10-BK8</f>
        <v>6</v>
      </c>
      <c r="BK8" s="70">
        <f>IFERROR(VLOOKUP(WORKDAY.INTL(BF8,1,Servicio2!$O$10,Servicio2!$I$2:$I$41),Servicio1!$D$3:$I$34,6,0),0)</f>
        <v>0</v>
      </c>
      <c r="BL8" s="58"/>
      <c r="BM8" s="61">
        <f>Servicio3!AD9</f>
        <v>45753</v>
      </c>
      <c r="BN8" t="str">
        <f>_xlfn.IFS(BM8&lt;Servicio1!$D$3,"",BM8&gt;=Servicio2!$F$2,"",TRUE,VLOOKUP(BM8,Servicio1!$D$3:$E$34,2,1))</f>
        <v/>
      </c>
      <c r="BO8" t="str">
        <f>_xlfn.IFS(BN8=0,0,BQ8=Datos!$M$10,BN8,BQ8&lt;&gt;Datos!$M$10,BN8+1)</f>
        <v/>
      </c>
      <c r="BP8">
        <f>IFERROR(VLOOKUP(BM8,Servicio1!$D$3:$F$34,3,0),0)</f>
        <v>0</v>
      </c>
      <c r="BQ8">
        <f>Datos!$M$10-BR8</f>
        <v>6</v>
      </c>
      <c r="BR8" s="70">
        <f>IFERROR(VLOOKUP(WORKDAY.INTL(BM8,1,Servicio2!$O$10,Servicio2!$I$2:$I$41),Servicio1!$D$3:$I$34,6,0),0)</f>
        <v>0</v>
      </c>
      <c r="BS8" s="58"/>
      <c r="BT8" s="61">
        <f>Servicio3!AG9</f>
        <v>45783</v>
      </c>
      <c r="BU8" t="str">
        <f>_xlfn.IFS(BT8&lt;Servicio1!$D$3,"",BT8&gt;=Servicio2!$F$2,"",TRUE,VLOOKUP(BT8,Servicio1!$D$3:$E$34,2,1))</f>
        <v/>
      </c>
      <c r="BV8" t="str">
        <f>_xlfn.IFS(BU8=0,0,BX8=Datos!$M$10,BU8,BX8&lt;&gt;Datos!$M$10,BU8+1)</f>
        <v/>
      </c>
      <c r="BW8">
        <f>IFERROR(VLOOKUP(BT8,Servicio1!$D$3:$F$34,3,0),0)</f>
        <v>0</v>
      </c>
      <c r="BX8">
        <f>Datos!$M$10-BY8</f>
        <v>6</v>
      </c>
      <c r="BY8" s="70">
        <f>IFERROR(VLOOKUP(WORKDAY.INTL(BT8,1,Servicio2!$O$10,Servicio2!$I$2:$I$41),Servicio1!$D$3:$I$34,6,0),0)</f>
        <v>0</v>
      </c>
      <c r="BZ8" s="58"/>
      <c r="CA8" s="61">
        <f>Servicio3!AJ9</f>
        <v>45814</v>
      </c>
      <c r="CB8" t="str">
        <f>_xlfn.IFS(CA8&lt;Servicio1!$D$3,"",CA8&gt;=Servicio2!$F$2,"",TRUE,VLOOKUP(CA8,Servicio1!$D$3:$E$34,2,1))</f>
        <v/>
      </c>
      <c r="CC8" t="str">
        <f>_xlfn.IFS(CB8=0,0,CE8=Datos!$M$10,CB8,CE8&lt;&gt;Datos!$M$10,CB8+1)</f>
        <v/>
      </c>
      <c r="CD8">
        <f>IFERROR(VLOOKUP(CA8,Servicio1!$D$3:$F$34,3,0),0)</f>
        <v>0</v>
      </c>
      <c r="CE8">
        <f>Datos!$M$10-CF8</f>
        <v>6</v>
      </c>
      <c r="CF8" s="70">
        <f>IFERROR(VLOOKUP(WORKDAY.INTL(CA8,1,Servicio2!$O$10,Servicio2!$I$2:$I$41),Servicio1!$D$3:$I$34,6,0),0)</f>
        <v>0</v>
      </c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</row>
    <row r="9" spans="1:223" s="57" customFormat="1">
      <c r="A9" s="58"/>
      <c r="B9" s="61">
        <f>Servicio3!C10</f>
        <v>45480</v>
      </c>
      <c r="C9" t="str">
        <f>_xlfn.IFS(B9&lt;Servicio1!$D$3,"",B9&gt;=Servicio2!$F$2,"",TRUE,VLOOKUP(B9,Servicio1!$D$3:$E$34,2,1))</f>
        <v/>
      </c>
      <c r="D9" t="str">
        <f>_xlfn.IFS(C9=0,0,F9=Datos!$M$10,C9,F9&lt;&gt;Datos!$M$10,C9+1)</f>
        <v/>
      </c>
      <c r="E9">
        <f>IFERROR(VLOOKUP(B9,Servicio1!$D$3:$F$34,3,0),0)</f>
        <v>0</v>
      </c>
      <c r="F9" s="1">
        <f>Datos!$M$10-G9</f>
        <v>6</v>
      </c>
      <c r="G9" s="62">
        <f>IFERROR(VLOOKUP(WORKDAY.INTL(B9,1,Servicio2!$O$10,Servicio2!$I$2:$I$41),Servicio1!$D$3:$I$34,6,0),0)</f>
        <v>0</v>
      </c>
      <c r="H9" s="58"/>
      <c r="I9" s="61">
        <f>Servicio3!F10</f>
        <v>45511</v>
      </c>
      <c r="J9">
        <f>_xlfn.IFS(I9&lt;Servicio1!$D$3,"",I9&gt;=Servicio2!$F$2,"",TRUE,VLOOKUP(I9,Servicio1!$D$3:$E$34,2,1))</f>
        <v>2</v>
      </c>
      <c r="K9">
        <f>_xlfn.IFS(J9=0,0,M9=Datos!$M$10,J9,M9&lt;&gt;Datos!$M$10,J9+1)</f>
        <v>3</v>
      </c>
      <c r="L9">
        <f>IFERROR(VLOOKUP(I9,Servicio1!$D$3:$F$34,3,0),0)</f>
        <v>0</v>
      </c>
      <c r="M9">
        <f>Datos!$M$10-N9</f>
        <v>2</v>
      </c>
      <c r="N9" s="70">
        <f>IFERROR(VLOOKUP(WORKDAY.INTL(I9,1,Servicio2!$O$10,Servicio2!$I$2:$I$41),Servicio1!$D$3:$I$34,6,0),0)</f>
        <v>4</v>
      </c>
      <c r="O9" s="58"/>
      <c r="P9" s="61">
        <f>Servicio3!I10</f>
        <v>45542</v>
      </c>
      <c r="Q9">
        <f>_xlfn.IFS(P9&lt;Servicio1!$D$3,"",P9&gt;=Servicio2!$F$2,"",TRUE,VLOOKUP(P9,Servicio1!$D$3:$E$34,2,1))</f>
        <v>4</v>
      </c>
      <c r="R9">
        <f>_xlfn.IFS(Q9=0,0,T9=Datos!$M$10,Q9,T9&lt;&gt;Datos!$M$10,Q9+1)</f>
        <v>4</v>
      </c>
      <c r="S9">
        <f>IFERROR(VLOOKUP(P9,Servicio1!$D$3:$F$34,3,0),0)</f>
        <v>0</v>
      </c>
      <c r="T9">
        <f>Datos!$M$10-U9</f>
        <v>6</v>
      </c>
      <c r="U9" s="70">
        <f>IFERROR(VLOOKUP(WORKDAY.INTL(P9,1,Servicio2!$O$10,Servicio2!$I$2:$I$41),Servicio1!$D$3:$I$34,6,0),0)</f>
        <v>0</v>
      </c>
      <c r="V9" s="58"/>
      <c r="W9" s="61">
        <f>Servicio3!L10</f>
        <v>45572</v>
      </c>
      <c r="X9" t="str">
        <f>_xlfn.IFS(W9&lt;Servicio1!$D$3,"",W9&gt;=Servicio2!$F$2,"",TRUE,VLOOKUP(W9,Servicio1!$D$3:$E$34,2,1))</f>
        <v/>
      </c>
      <c r="Y9" t="str">
        <f>_xlfn.IFS(X9=0,0,AA9=Datos!$M$10,X9,AA9&lt;&gt;Datos!$M$10,X9+1)</f>
        <v/>
      </c>
      <c r="Z9">
        <f>IFERROR(VLOOKUP(W9,Servicio1!$D$3:$F$34,3,0),0)</f>
        <v>0</v>
      </c>
      <c r="AA9">
        <f>Datos!$M$10-AB9</f>
        <v>6</v>
      </c>
      <c r="AB9" s="70">
        <f>IFERROR(VLOOKUP(WORKDAY.INTL(W9,1,Servicio2!$O$10,Servicio2!$I$2:$I$41),Servicio1!$D$3:$I$34,6,0),0)</f>
        <v>0</v>
      </c>
      <c r="AC9" s="58"/>
      <c r="AD9" s="61">
        <f>Servicio3!O10</f>
        <v>45603</v>
      </c>
      <c r="AE9" t="str">
        <f>_xlfn.IFS(AD9&lt;Servicio1!$D$3,"",AD9&gt;=Servicio2!$F$2,"",TRUE,VLOOKUP(AD9,Servicio1!$D$3:$E$34,2,1))</f>
        <v/>
      </c>
      <c r="AF9" t="str">
        <f>_xlfn.IFS(AE9=0,0,AH9=Datos!$M$10,AE9,AH9&lt;&gt;Datos!$M$10,AE9+1)</f>
        <v/>
      </c>
      <c r="AG9">
        <f>IFERROR(VLOOKUP(AD9,Servicio1!$D$3:$F$34,3,0),0)</f>
        <v>0</v>
      </c>
      <c r="AH9">
        <f>Datos!$M$10-AI9</f>
        <v>6</v>
      </c>
      <c r="AI9" s="70">
        <f>IFERROR(VLOOKUP(WORKDAY.INTL(AD9,1,Servicio2!$O$10,Servicio2!$I$2:$I$41),Servicio1!$D$3:$I$34,6,0),0)</f>
        <v>0</v>
      </c>
      <c r="AJ9" s="58"/>
      <c r="AK9" s="61">
        <f>Servicio3!R10</f>
        <v>45633</v>
      </c>
      <c r="AL9" t="str">
        <f>_xlfn.IFS(AK9&lt;Servicio1!$D$3,"",AK9&gt;=Servicio2!$F$2,"",TRUE,VLOOKUP(AK9,Servicio1!$D$3:$E$34,2,1))</f>
        <v/>
      </c>
      <c r="AM9" t="str">
        <f>_xlfn.IFS(AL9=0,0,AO9=Datos!$M$10,AL9,AO9&lt;&gt;Datos!$M$10,AL9+1)</f>
        <v/>
      </c>
      <c r="AN9">
        <f>IFERROR(VLOOKUP(AK9,Servicio1!$D$3:$F$34,3,0),0)</f>
        <v>0</v>
      </c>
      <c r="AO9">
        <f>Datos!$M$10-AP9</f>
        <v>6</v>
      </c>
      <c r="AP9" s="70">
        <f>IFERROR(VLOOKUP(WORKDAY.INTL(AK9,1,Servicio2!$O$10,Servicio2!$I$2:$I$41),Servicio1!$D$3:$I$34,6,0),0)</f>
        <v>0</v>
      </c>
      <c r="AQ9" s="58"/>
      <c r="AR9" s="61">
        <f>Servicio3!U10</f>
        <v>45664</v>
      </c>
      <c r="AS9" t="str">
        <f>_xlfn.IFS(AR9&lt;Servicio1!$D$3,"",AR9&gt;=Servicio2!$F$2,"",TRUE,VLOOKUP(AR9,Servicio1!$D$3:$E$34,2,1))</f>
        <v/>
      </c>
      <c r="AT9" t="str">
        <f>_xlfn.IFS(AS9=0,0,AV9=Datos!$M$10,AS9,AV9&lt;&gt;Datos!$M$10,AS9+1)</f>
        <v/>
      </c>
      <c r="AU9">
        <f>IFERROR(VLOOKUP(AR9,Servicio1!$D$3:$F$34,3,0),0)</f>
        <v>0</v>
      </c>
      <c r="AV9">
        <f>Datos!$M$10-AW9</f>
        <v>6</v>
      </c>
      <c r="AW9" s="70">
        <f>IFERROR(VLOOKUP(WORKDAY.INTL(AR9,1,Servicio2!$O$10,Servicio2!$I$2:$I$41),Servicio1!$D$3:$I$34,6,0),0)</f>
        <v>0</v>
      </c>
      <c r="AX9" s="58"/>
      <c r="AY9" s="61">
        <f>Servicio3!X10</f>
        <v>45695</v>
      </c>
      <c r="AZ9" t="str">
        <f>_xlfn.IFS(AY9&lt;Servicio1!$D$3,"",AY9&gt;=Servicio2!$F$2,"",TRUE,VLOOKUP(AY9,Servicio1!$D$3:$E$34,2,1))</f>
        <v/>
      </c>
      <c r="BA9" t="str">
        <f>_xlfn.IFS(AZ9=0,0,BC9=Datos!$M$10,AZ9,BC9&lt;&gt;Datos!$M$10,AZ9+1)</f>
        <v/>
      </c>
      <c r="BB9">
        <f>IFERROR(VLOOKUP(AY9,Servicio1!$D$3:$F$34,3,0),0)</f>
        <v>0</v>
      </c>
      <c r="BC9">
        <f>Datos!$M$10-BD9</f>
        <v>6</v>
      </c>
      <c r="BD9" s="70">
        <f>IFERROR(VLOOKUP(WORKDAY.INTL(AY9,1,Servicio2!$O$10,Servicio2!$I$2:$I$41),Servicio1!$D$3:$I$34,6,0),0)</f>
        <v>0</v>
      </c>
      <c r="BE9" s="58"/>
      <c r="BF9" s="61">
        <f>Servicio3!AA10</f>
        <v>45723</v>
      </c>
      <c r="BG9" t="str">
        <f>_xlfn.IFS(BF9&lt;Servicio1!$D$3,"",BF9&gt;=Servicio2!$F$2,"",TRUE,VLOOKUP(BF9,Servicio1!$D$3:$E$34,2,1))</f>
        <v/>
      </c>
      <c r="BH9" t="str">
        <f>_xlfn.IFS(BG9=0,0,BJ9=Datos!$M$10,BG9,BJ9&lt;&gt;Datos!$M$10,BG9+1)</f>
        <v/>
      </c>
      <c r="BI9">
        <f>IFERROR(VLOOKUP(BF9,Servicio1!$D$3:$F$34,3,0),0)</f>
        <v>0</v>
      </c>
      <c r="BJ9">
        <f>Datos!$M$10-BK9</f>
        <v>6</v>
      </c>
      <c r="BK9" s="70">
        <f>IFERROR(VLOOKUP(WORKDAY.INTL(BF9,1,Servicio2!$O$10,Servicio2!$I$2:$I$41),Servicio1!$D$3:$I$34,6,0),0)</f>
        <v>0</v>
      </c>
      <c r="BL9" s="58"/>
      <c r="BM9" s="61">
        <f>Servicio3!AD10</f>
        <v>45754</v>
      </c>
      <c r="BN9" t="str">
        <f>_xlfn.IFS(BM9&lt;Servicio1!$D$3,"",BM9&gt;=Servicio2!$F$2,"",TRUE,VLOOKUP(BM9,Servicio1!$D$3:$E$34,2,1))</f>
        <v/>
      </c>
      <c r="BO9" t="str">
        <f>_xlfn.IFS(BN9=0,0,BQ9=Datos!$M$10,BN9,BQ9&lt;&gt;Datos!$M$10,BN9+1)</f>
        <v/>
      </c>
      <c r="BP9">
        <f>IFERROR(VLOOKUP(BM9,Servicio1!$D$3:$F$34,3,0),0)</f>
        <v>0</v>
      </c>
      <c r="BQ9">
        <f>Datos!$M$10-BR9</f>
        <v>6</v>
      </c>
      <c r="BR9" s="70">
        <f>IFERROR(VLOOKUP(WORKDAY.INTL(BM9,1,Servicio2!$O$10,Servicio2!$I$2:$I$41),Servicio1!$D$3:$I$34,6,0),0)</f>
        <v>0</v>
      </c>
      <c r="BS9" s="58"/>
      <c r="BT9" s="61">
        <f>Servicio3!AG10</f>
        <v>45784</v>
      </c>
      <c r="BU9" t="str">
        <f>_xlfn.IFS(BT9&lt;Servicio1!$D$3,"",BT9&gt;=Servicio2!$F$2,"",TRUE,VLOOKUP(BT9,Servicio1!$D$3:$E$34,2,1))</f>
        <v/>
      </c>
      <c r="BV9" t="str">
        <f>_xlfn.IFS(BU9=0,0,BX9=Datos!$M$10,BU9,BX9&lt;&gt;Datos!$M$10,BU9+1)</f>
        <v/>
      </c>
      <c r="BW9">
        <f>IFERROR(VLOOKUP(BT9,Servicio1!$D$3:$F$34,3,0),0)</f>
        <v>0</v>
      </c>
      <c r="BX9">
        <f>Datos!$M$10-BY9</f>
        <v>6</v>
      </c>
      <c r="BY9" s="70">
        <f>IFERROR(VLOOKUP(WORKDAY.INTL(BT9,1,Servicio2!$O$10,Servicio2!$I$2:$I$41),Servicio1!$D$3:$I$34,6,0),0)</f>
        <v>0</v>
      </c>
      <c r="BZ9" s="58"/>
      <c r="CA9" s="61">
        <f>Servicio3!AJ10</f>
        <v>45815</v>
      </c>
      <c r="CB9" t="str">
        <f>_xlfn.IFS(CA9&lt;Servicio1!$D$3,"",CA9&gt;=Servicio2!$F$2,"",TRUE,VLOOKUP(CA9,Servicio1!$D$3:$E$34,2,1))</f>
        <v/>
      </c>
      <c r="CC9" t="str">
        <f>_xlfn.IFS(CB9=0,0,CE9=Datos!$M$10,CB9,CE9&lt;&gt;Datos!$M$10,CB9+1)</f>
        <v/>
      </c>
      <c r="CD9">
        <f>IFERROR(VLOOKUP(CA9,Servicio1!$D$3:$F$34,3,0),0)</f>
        <v>0</v>
      </c>
      <c r="CE9">
        <f>Datos!$M$10-CF9</f>
        <v>6</v>
      </c>
      <c r="CF9" s="70">
        <f>IFERROR(VLOOKUP(WORKDAY.INTL(CA9,1,Servicio2!$O$10,Servicio2!$I$2:$I$41),Servicio1!$D$3:$I$34,6,0),0)</f>
        <v>0</v>
      </c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</row>
    <row r="10" spans="1:223" s="57" customFormat="1">
      <c r="A10" s="58"/>
      <c r="B10" s="61">
        <f>Servicio3!C11</f>
        <v>45481</v>
      </c>
      <c r="C10" t="str">
        <f>_xlfn.IFS(B10&lt;Servicio1!$D$3,"",B10&gt;=Servicio2!$F$2,"",TRUE,VLOOKUP(B10,Servicio1!$D$3:$E$34,2,1))</f>
        <v/>
      </c>
      <c r="D10" t="str">
        <f>_xlfn.IFS(C10=0,0,F10=Datos!$M$10,C10,F10&lt;&gt;Datos!$M$10,C10+1)</f>
        <v/>
      </c>
      <c r="E10">
        <f>IFERROR(VLOOKUP(B10,Servicio1!$D$3:$F$34,3,0),0)</f>
        <v>0</v>
      </c>
      <c r="F10" s="1">
        <f>Datos!$M$10-G10</f>
        <v>6</v>
      </c>
      <c r="G10" s="62">
        <f>IFERROR(VLOOKUP(WORKDAY.INTL(B10,1,Servicio2!$O$10,Servicio2!$I$2:$I$41),Servicio1!$D$3:$I$34,6,0),0)</f>
        <v>0</v>
      </c>
      <c r="H10" s="58"/>
      <c r="I10" s="61">
        <f>Servicio3!F11</f>
        <v>45512</v>
      </c>
      <c r="J10">
        <f>_xlfn.IFS(I10&lt;Servicio1!$D$3,"",I10&gt;=Servicio2!$F$2,"",TRUE,VLOOKUP(I10,Servicio1!$D$3:$E$34,2,1))</f>
        <v>3</v>
      </c>
      <c r="K10">
        <f>_xlfn.IFS(J10=0,0,M10=Datos!$M$10,J10,M10&lt;&gt;Datos!$M$10,J10+1)</f>
        <v>3</v>
      </c>
      <c r="L10" t="str">
        <f>IFERROR(VLOOKUP(I10,Servicio1!$D$3:$F$34,3,0),0)</f>
        <v>UF789 (80)</v>
      </c>
      <c r="M10">
        <f>Datos!$M$10-N10</f>
        <v>6</v>
      </c>
      <c r="N10" s="70">
        <f>IFERROR(VLOOKUP(WORKDAY.INTL(I10,1,Servicio2!$O$10,Servicio2!$I$2:$I$41),Servicio1!$D$3:$I$34,6,0),0)</f>
        <v>0</v>
      </c>
      <c r="O10" s="58"/>
      <c r="P10" s="61">
        <f>Servicio3!I11</f>
        <v>45543</v>
      </c>
      <c r="Q10">
        <f>_xlfn.IFS(P10&lt;Servicio1!$D$3,"",P10&gt;=Servicio2!$F$2,"",TRUE,VLOOKUP(P10,Servicio1!$D$3:$E$34,2,1))</f>
        <v>4</v>
      </c>
      <c r="R10">
        <f>_xlfn.IFS(Q10=0,0,T10=Datos!$M$10,Q10,T10&lt;&gt;Datos!$M$10,Q10+1)</f>
        <v>4</v>
      </c>
      <c r="S10">
        <f>IFERROR(VLOOKUP(P10,Servicio1!$D$3:$F$34,3,0),0)</f>
        <v>0</v>
      </c>
      <c r="T10">
        <f>Datos!$M$10-U10</f>
        <v>6</v>
      </c>
      <c r="U10" s="70">
        <f>IFERROR(VLOOKUP(WORKDAY.INTL(P10,1,Servicio2!$O$10,Servicio2!$I$2:$I$41),Servicio1!$D$3:$I$34,6,0),0)</f>
        <v>0</v>
      </c>
      <c r="V10" s="58"/>
      <c r="W10" s="61">
        <f>Servicio3!L11</f>
        <v>45573</v>
      </c>
      <c r="X10" t="str">
        <f>_xlfn.IFS(W10&lt;Servicio1!$D$3,"",W10&gt;=Servicio2!$F$2,"",TRUE,VLOOKUP(W10,Servicio1!$D$3:$E$34,2,1))</f>
        <v/>
      </c>
      <c r="Y10" t="str">
        <f>_xlfn.IFS(X10=0,0,AA10=Datos!$M$10,X10,AA10&lt;&gt;Datos!$M$10,X10+1)</f>
        <v/>
      </c>
      <c r="Z10">
        <f>IFERROR(VLOOKUP(W10,Servicio1!$D$3:$F$34,3,0),0)</f>
        <v>0</v>
      </c>
      <c r="AA10">
        <f>Datos!$M$10-AB10</f>
        <v>6</v>
      </c>
      <c r="AB10" s="70">
        <f>IFERROR(VLOOKUP(WORKDAY.INTL(W10,1,Servicio2!$O$10,Servicio2!$I$2:$I$41),Servicio1!$D$3:$I$34,6,0),0)</f>
        <v>0</v>
      </c>
      <c r="AC10" s="58"/>
      <c r="AD10" s="61">
        <f>Servicio3!O11</f>
        <v>45604</v>
      </c>
      <c r="AE10" t="str">
        <f>_xlfn.IFS(AD10&lt;Servicio1!$D$3,"",AD10&gt;=Servicio2!$F$2,"",TRUE,VLOOKUP(AD10,Servicio1!$D$3:$E$34,2,1))</f>
        <v/>
      </c>
      <c r="AF10" t="str">
        <f>_xlfn.IFS(AE10=0,0,AH10=Datos!$M$10,AE10,AH10&lt;&gt;Datos!$M$10,AE10+1)</f>
        <v/>
      </c>
      <c r="AG10">
        <f>IFERROR(VLOOKUP(AD10,Servicio1!$D$3:$F$34,3,0),0)</f>
        <v>0</v>
      </c>
      <c r="AH10">
        <f>Datos!$M$10-AI10</f>
        <v>6</v>
      </c>
      <c r="AI10" s="70">
        <f>IFERROR(VLOOKUP(WORKDAY.INTL(AD10,1,Servicio2!$O$10,Servicio2!$I$2:$I$41),Servicio1!$D$3:$I$34,6,0),0)</f>
        <v>0</v>
      </c>
      <c r="AJ10" s="58"/>
      <c r="AK10" s="61">
        <f>Servicio3!R11</f>
        <v>45634</v>
      </c>
      <c r="AL10" t="str">
        <f>_xlfn.IFS(AK10&lt;Servicio1!$D$3,"",AK10&gt;=Servicio2!$F$2,"",TRUE,VLOOKUP(AK10,Servicio1!$D$3:$E$34,2,1))</f>
        <v/>
      </c>
      <c r="AM10" t="str">
        <f>_xlfn.IFS(AL10=0,0,AO10=Datos!$M$10,AL10,AO10&lt;&gt;Datos!$M$10,AL10+1)</f>
        <v/>
      </c>
      <c r="AN10">
        <f>IFERROR(VLOOKUP(AK10,Servicio1!$D$3:$F$34,3,0),0)</f>
        <v>0</v>
      </c>
      <c r="AO10">
        <f>Datos!$M$10-AP10</f>
        <v>6</v>
      </c>
      <c r="AP10" s="70">
        <f>IFERROR(VLOOKUP(WORKDAY.INTL(AK10,1,Servicio2!$O$10,Servicio2!$I$2:$I$41),Servicio1!$D$3:$I$34,6,0),0)</f>
        <v>0</v>
      </c>
      <c r="AQ10" s="58"/>
      <c r="AR10" s="61">
        <f>Servicio3!U11</f>
        <v>45665</v>
      </c>
      <c r="AS10" t="str">
        <f>_xlfn.IFS(AR10&lt;Servicio1!$D$3,"",AR10&gt;=Servicio2!$F$2,"",TRUE,VLOOKUP(AR10,Servicio1!$D$3:$E$34,2,1))</f>
        <v/>
      </c>
      <c r="AT10" t="str">
        <f>_xlfn.IFS(AS10=0,0,AV10=Datos!$M$10,AS10,AV10&lt;&gt;Datos!$M$10,AS10+1)</f>
        <v/>
      </c>
      <c r="AU10">
        <f>IFERROR(VLOOKUP(AR10,Servicio1!$D$3:$F$34,3,0),0)</f>
        <v>0</v>
      </c>
      <c r="AV10">
        <f>Datos!$M$10-AW10</f>
        <v>6</v>
      </c>
      <c r="AW10" s="70">
        <f>IFERROR(VLOOKUP(WORKDAY.INTL(AR10,1,Servicio2!$O$10,Servicio2!$I$2:$I$41),Servicio1!$D$3:$I$34,6,0),0)</f>
        <v>0</v>
      </c>
      <c r="AX10" s="58"/>
      <c r="AY10" s="61">
        <f>Servicio3!X11</f>
        <v>45696</v>
      </c>
      <c r="AZ10" t="str">
        <f>_xlfn.IFS(AY10&lt;Servicio1!$D$3,"",AY10&gt;=Servicio2!$F$2,"",TRUE,VLOOKUP(AY10,Servicio1!$D$3:$E$34,2,1))</f>
        <v/>
      </c>
      <c r="BA10" t="str">
        <f>_xlfn.IFS(AZ10=0,0,BC10=Datos!$M$10,AZ10,BC10&lt;&gt;Datos!$M$10,AZ10+1)</f>
        <v/>
      </c>
      <c r="BB10">
        <f>IFERROR(VLOOKUP(AY10,Servicio1!$D$3:$F$34,3,0),0)</f>
        <v>0</v>
      </c>
      <c r="BC10">
        <f>Datos!$M$10-BD10</f>
        <v>6</v>
      </c>
      <c r="BD10" s="70">
        <f>IFERROR(VLOOKUP(WORKDAY.INTL(AY10,1,Servicio2!$O$10,Servicio2!$I$2:$I$41),Servicio1!$D$3:$I$34,6,0),0)</f>
        <v>0</v>
      </c>
      <c r="BE10" s="58"/>
      <c r="BF10" s="61">
        <f>Servicio3!AA11</f>
        <v>45724</v>
      </c>
      <c r="BG10" t="str">
        <f>_xlfn.IFS(BF10&lt;Servicio1!$D$3,"",BF10&gt;=Servicio2!$F$2,"",TRUE,VLOOKUP(BF10,Servicio1!$D$3:$E$34,2,1))</f>
        <v/>
      </c>
      <c r="BH10" t="str">
        <f>_xlfn.IFS(BG10=0,0,BJ10=Datos!$M$10,BG10,BJ10&lt;&gt;Datos!$M$10,BG10+1)</f>
        <v/>
      </c>
      <c r="BI10">
        <f>IFERROR(VLOOKUP(BF10,Servicio1!$D$3:$F$34,3,0),0)</f>
        <v>0</v>
      </c>
      <c r="BJ10">
        <f>Datos!$M$10-BK10</f>
        <v>6</v>
      </c>
      <c r="BK10" s="70">
        <f>IFERROR(VLOOKUP(WORKDAY.INTL(BF10,1,Servicio2!$O$10,Servicio2!$I$2:$I$41),Servicio1!$D$3:$I$34,6,0),0)</f>
        <v>0</v>
      </c>
      <c r="BL10" s="58"/>
      <c r="BM10" s="61">
        <f>Servicio3!AD11</f>
        <v>45755</v>
      </c>
      <c r="BN10" t="str">
        <f>_xlfn.IFS(BM10&lt;Servicio1!$D$3,"",BM10&gt;=Servicio2!$F$2,"",TRUE,VLOOKUP(BM10,Servicio1!$D$3:$E$34,2,1))</f>
        <v/>
      </c>
      <c r="BO10" t="str">
        <f>_xlfn.IFS(BN10=0,0,BQ10=Datos!$M$10,BN10,BQ10&lt;&gt;Datos!$M$10,BN10+1)</f>
        <v/>
      </c>
      <c r="BP10">
        <f>IFERROR(VLOOKUP(BM10,Servicio1!$D$3:$F$34,3,0),0)</f>
        <v>0</v>
      </c>
      <c r="BQ10">
        <f>Datos!$M$10-BR10</f>
        <v>6</v>
      </c>
      <c r="BR10" s="70">
        <f>IFERROR(VLOOKUP(WORKDAY.INTL(BM10,1,Servicio2!$O$10,Servicio2!$I$2:$I$41),Servicio1!$D$3:$I$34,6,0),0)</f>
        <v>0</v>
      </c>
      <c r="BS10" s="58"/>
      <c r="BT10" s="61">
        <f>Servicio3!AG11</f>
        <v>45785</v>
      </c>
      <c r="BU10" t="str">
        <f>_xlfn.IFS(BT10&lt;Servicio1!$D$3,"",BT10&gt;=Servicio2!$F$2,"",TRUE,VLOOKUP(BT10,Servicio1!$D$3:$E$34,2,1))</f>
        <v/>
      </c>
      <c r="BV10" t="str">
        <f>_xlfn.IFS(BU10=0,0,BX10=Datos!$M$10,BU10,BX10&lt;&gt;Datos!$M$10,BU10+1)</f>
        <v/>
      </c>
      <c r="BW10">
        <f>IFERROR(VLOOKUP(BT10,Servicio1!$D$3:$F$34,3,0),0)</f>
        <v>0</v>
      </c>
      <c r="BX10">
        <f>Datos!$M$10-BY10</f>
        <v>6</v>
      </c>
      <c r="BY10" s="70">
        <f>IFERROR(VLOOKUP(WORKDAY.INTL(BT10,1,Servicio2!$O$10,Servicio2!$I$2:$I$41),Servicio1!$D$3:$I$34,6,0),0)</f>
        <v>0</v>
      </c>
      <c r="BZ10" s="58"/>
      <c r="CA10" s="61">
        <f>Servicio3!AJ11</f>
        <v>45816</v>
      </c>
      <c r="CB10" t="str">
        <f>_xlfn.IFS(CA10&lt;Servicio1!$D$3,"",CA10&gt;=Servicio2!$F$2,"",TRUE,VLOOKUP(CA10,Servicio1!$D$3:$E$34,2,1))</f>
        <v/>
      </c>
      <c r="CC10" t="str">
        <f>_xlfn.IFS(CB10=0,0,CE10=Datos!$M$10,CB10,CE10&lt;&gt;Datos!$M$10,CB10+1)</f>
        <v/>
      </c>
      <c r="CD10">
        <f>IFERROR(VLOOKUP(CA10,Servicio1!$D$3:$F$34,3,0),0)</f>
        <v>0</v>
      </c>
      <c r="CE10">
        <f>Datos!$M$10-CF10</f>
        <v>6</v>
      </c>
      <c r="CF10" s="70">
        <f>IFERROR(VLOOKUP(WORKDAY.INTL(CA10,1,Servicio2!$O$10,Servicio2!$I$2:$I$41),Servicio1!$D$3:$I$34,6,0),0)</f>
        <v>0</v>
      </c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</row>
    <row r="11" spans="1:223" s="57" customFormat="1">
      <c r="A11" s="58"/>
      <c r="B11" s="61">
        <f>Servicio3!C12</f>
        <v>45482</v>
      </c>
      <c r="C11" t="str">
        <f>_xlfn.IFS(B11&lt;Servicio1!$D$3,"",B11&gt;=Servicio2!$F$2,"",TRUE,VLOOKUP(B11,Servicio1!$D$3:$E$34,2,1))</f>
        <v/>
      </c>
      <c r="D11" t="str">
        <f>_xlfn.IFS(C11=0,0,F11=Datos!$M$10,C11,F11&lt;&gt;Datos!$M$10,C11+1)</f>
        <v/>
      </c>
      <c r="E11">
        <f>IFERROR(VLOOKUP(B11,Servicio1!$D$3:$F$34,3,0),0)</f>
        <v>0</v>
      </c>
      <c r="F11" s="1">
        <f>Datos!$M$10-G11</f>
        <v>6</v>
      </c>
      <c r="G11" s="62">
        <f>IFERROR(VLOOKUP(WORKDAY.INTL(B11,1,Servicio2!$O$10,Servicio2!$I$2:$I$41),Servicio1!$D$3:$I$34,6,0),0)</f>
        <v>0</v>
      </c>
      <c r="H11" s="58"/>
      <c r="I11" s="61">
        <f>Servicio3!F12</f>
        <v>45513</v>
      </c>
      <c r="J11">
        <f>_xlfn.IFS(I11&lt;Servicio1!$D$3,"",I11&gt;=Servicio2!$F$2,"",TRUE,VLOOKUP(I11,Servicio1!$D$3:$E$34,2,1))</f>
        <v>3</v>
      </c>
      <c r="K11">
        <f>_xlfn.IFS(J11=0,0,M11=Datos!$M$10,J11,M11&lt;&gt;Datos!$M$10,J11+1)</f>
        <v>3</v>
      </c>
      <c r="L11">
        <f>IFERROR(VLOOKUP(I11,Servicio1!$D$3:$F$34,3,0),0)</f>
        <v>0</v>
      </c>
      <c r="M11">
        <f>Datos!$M$10-N11</f>
        <v>6</v>
      </c>
      <c r="N11" s="70">
        <f>IFERROR(VLOOKUP(WORKDAY.INTL(I11,1,Servicio2!$O$10,Servicio2!$I$2:$I$41),Servicio1!$D$3:$I$34,6,0),0)</f>
        <v>0</v>
      </c>
      <c r="O11" s="58"/>
      <c r="P11" s="61">
        <f>Servicio3!I12</f>
        <v>45544</v>
      </c>
      <c r="Q11">
        <f>_xlfn.IFS(P11&lt;Servicio1!$D$3,"",P11&gt;=Servicio2!$F$2,"",TRUE,VLOOKUP(P11,Servicio1!$D$3:$E$34,2,1))</f>
        <v>4</v>
      </c>
      <c r="R11">
        <f>_xlfn.IFS(Q11=0,0,T11=Datos!$M$10,Q11,T11&lt;&gt;Datos!$M$10,Q11+1)</f>
        <v>4</v>
      </c>
      <c r="S11">
        <f>IFERROR(VLOOKUP(P11,Servicio1!$D$3:$F$34,3,0),0)</f>
        <v>0</v>
      </c>
      <c r="T11">
        <f>Datos!$M$10-U11</f>
        <v>6</v>
      </c>
      <c r="U11" s="70">
        <f>IFERROR(VLOOKUP(WORKDAY.INTL(P11,1,Servicio2!$O$10,Servicio2!$I$2:$I$41),Servicio1!$D$3:$I$34,6,0),0)</f>
        <v>0</v>
      </c>
      <c r="V11" s="58"/>
      <c r="W11" s="61">
        <f>Servicio3!L12</f>
        <v>45574</v>
      </c>
      <c r="X11" t="str">
        <f>_xlfn.IFS(W11&lt;Servicio1!$D$3,"",W11&gt;=Servicio2!$F$2,"",TRUE,VLOOKUP(W11,Servicio1!$D$3:$E$34,2,1))</f>
        <v/>
      </c>
      <c r="Y11" t="str">
        <f>_xlfn.IFS(X11=0,0,AA11=Datos!$M$10,X11,AA11&lt;&gt;Datos!$M$10,X11+1)</f>
        <v/>
      </c>
      <c r="Z11">
        <f>IFERROR(VLOOKUP(W11,Servicio1!$D$3:$F$34,3,0),0)</f>
        <v>0</v>
      </c>
      <c r="AA11">
        <f>Datos!$M$10-AB11</f>
        <v>6</v>
      </c>
      <c r="AB11" s="70">
        <f>IFERROR(VLOOKUP(WORKDAY.INTL(W11,1,Servicio2!$O$10,Servicio2!$I$2:$I$41),Servicio1!$D$3:$I$34,6,0),0)</f>
        <v>0</v>
      </c>
      <c r="AC11" s="58"/>
      <c r="AD11" s="61">
        <f>Servicio3!O12</f>
        <v>45605</v>
      </c>
      <c r="AE11" t="str">
        <f>_xlfn.IFS(AD11&lt;Servicio1!$D$3,"",AD11&gt;=Servicio2!$F$2,"",TRUE,VLOOKUP(AD11,Servicio1!$D$3:$E$34,2,1))</f>
        <v/>
      </c>
      <c r="AF11" t="str">
        <f>_xlfn.IFS(AE11=0,0,AH11=Datos!$M$10,AE11,AH11&lt;&gt;Datos!$M$10,AE11+1)</f>
        <v/>
      </c>
      <c r="AG11">
        <f>IFERROR(VLOOKUP(AD11,Servicio1!$D$3:$F$34,3,0),0)</f>
        <v>0</v>
      </c>
      <c r="AH11">
        <f>Datos!$M$10-AI11</f>
        <v>6</v>
      </c>
      <c r="AI11" s="70">
        <f>IFERROR(VLOOKUP(WORKDAY.INTL(AD11,1,Servicio2!$O$10,Servicio2!$I$2:$I$41),Servicio1!$D$3:$I$34,6,0),0)</f>
        <v>0</v>
      </c>
      <c r="AJ11" s="58"/>
      <c r="AK11" s="61">
        <f>Servicio3!R12</f>
        <v>45635</v>
      </c>
      <c r="AL11" t="str">
        <f>_xlfn.IFS(AK11&lt;Servicio1!$D$3,"",AK11&gt;=Servicio2!$F$2,"",TRUE,VLOOKUP(AK11,Servicio1!$D$3:$E$34,2,1))</f>
        <v/>
      </c>
      <c r="AM11" t="str">
        <f>_xlfn.IFS(AL11=0,0,AO11=Datos!$M$10,AL11,AO11&lt;&gt;Datos!$M$10,AL11+1)</f>
        <v/>
      </c>
      <c r="AN11">
        <f>IFERROR(VLOOKUP(AK11,Servicio1!$D$3:$F$34,3,0),0)</f>
        <v>0</v>
      </c>
      <c r="AO11">
        <f>Datos!$M$10-AP11</f>
        <v>6</v>
      </c>
      <c r="AP11" s="70">
        <f>IFERROR(VLOOKUP(WORKDAY.INTL(AK11,1,Servicio2!$O$10,Servicio2!$I$2:$I$41),Servicio1!$D$3:$I$34,6,0),0)</f>
        <v>0</v>
      </c>
      <c r="AQ11" s="58"/>
      <c r="AR11" s="61">
        <f>Servicio3!U12</f>
        <v>45666</v>
      </c>
      <c r="AS11" t="str">
        <f>_xlfn.IFS(AR11&lt;Servicio1!$D$3,"",AR11&gt;=Servicio2!$F$2,"",TRUE,VLOOKUP(AR11,Servicio1!$D$3:$E$34,2,1))</f>
        <v/>
      </c>
      <c r="AT11" t="str">
        <f>_xlfn.IFS(AS11=0,0,AV11=Datos!$M$10,AS11,AV11&lt;&gt;Datos!$M$10,AS11+1)</f>
        <v/>
      </c>
      <c r="AU11">
        <f>IFERROR(VLOOKUP(AR11,Servicio1!$D$3:$F$34,3,0),0)</f>
        <v>0</v>
      </c>
      <c r="AV11">
        <f>Datos!$M$10-AW11</f>
        <v>6</v>
      </c>
      <c r="AW11" s="70">
        <f>IFERROR(VLOOKUP(WORKDAY.INTL(AR11,1,Servicio2!$O$10,Servicio2!$I$2:$I$41),Servicio1!$D$3:$I$34,6,0),0)</f>
        <v>0</v>
      </c>
      <c r="AX11" s="58"/>
      <c r="AY11" s="61">
        <f>Servicio3!X12</f>
        <v>45697</v>
      </c>
      <c r="AZ11" t="str">
        <f>_xlfn.IFS(AY11&lt;Servicio1!$D$3,"",AY11&gt;=Servicio2!$F$2,"",TRUE,VLOOKUP(AY11,Servicio1!$D$3:$E$34,2,1))</f>
        <v/>
      </c>
      <c r="BA11" t="str">
        <f>_xlfn.IFS(AZ11=0,0,BC11=Datos!$M$10,AZ11,BC11&lt;&gt;Datos!$M$10,AZ11+1)</f>
        <v/>
      </c>
      <c r="BB11">
        <f>IFERROR(VLOOKUP(AY11,Servicio1!$D$3:$F$34,3,0),0)</f>
        <v>0</v>
      </c>
      <c r="BC11">
        <f>Datos!$M$10-BD11</f>
        <v>6</v>
      </c>
      <c r="BD11" s="70">
        <f>IFERROR(VLOOKUP(WORKDAY.INTL(AY11,1,Servicio2!$O$10,Servicio2!$I$2:$I$41),Servicio1!$D$3:$I$34,6,0),0)</f>
        <v>0</v>
      </c>
      <c r="BE11" s="58"/>
      <c r="BF11" s="61">
        <f>Servicio3!AA12</f>
        <v>45725</v>
      </c>
      <c r="BG11" t="str">
        <f>_xlfn.IFS(BF11&lt;Servicio1!$D$3,"",BF11&gt;=Servicio2!$F$2,"",TRUE,VLOOKUP(BF11,Servicio1!$D$3:$E$34,2,1))</f>
        <v/>
      </c>
      <c r="BH11" t="str">
        <f>_xlfn.IFS(BG11=0,0,BJ11=Datos!$M$10,BG11,BJ11&lt;&gt;Datos!$M$10,BG11+1)</f>
        <v/>
      </c>
      <c r="BI11">
        <f>IFERROR(VLOOKUP(BF11,Servicio1!$D$3:$F$34,3,0),0)</f>
        <v>0</v>
      </c>
      <c r="BJ11">
        <f>Datos!$M$10-BK11</f>
        <v>6</v>
      </c>
      <c r="BK11" s="70">
        <f>IFERROR(VLOOKUP(WORKDAY.INTL(BF11,1,Servicio2!$O$10,Servicio2!$I$2:$I$41),Servicio1!$D$3:$I$34,6,0),0)</f>
        <v>0</v>
      </c>
      <c r="BL11" s="58"/>
      <c r="BM11" s="61">
        <f>Servicio3!AD12</f>
        <v>45756</v>
      </c>
      <c r="BN11" t="str">
        <f>_xlfn.IFS(BM11&lt;Servicio1!$D$3,"",BM11&gt;=Servicio2!$F$2,"",TRUE,VLOOKUP(BM11,Servicio1!$D$3:$E$34,2,1))</f>
        <v/>
      </c>
      <c r="BO11" t="str">
        <f>_xlfn.IFS(BN11=0,0,BQ11=Datos!$M$10,BN11,BQ11&lt;&gt;Datos!$M$10,BN11+1)</f>
        <v/>
      </c>
      <c r="BP11">
        <f>IFERROR(VLOOKUP(BM11,Servicio1!$D$3:$F$34,3,0),0)</f>
        <v>0</v>
      </c>
      <c r="BQ11">
        <f>Datos!$M$10-BR11</f>
        <v>6</v>
      </c>
      <c r="BR11" s="70">
        <f>IFERROR(VLOOKUP(WORKDAY.INTL(BM11,1,Servicio2!$O$10,Servicio2!$I$2:$I$41),Servicio1!$D$3:$I$34,6,0),0)</f>
        <v>0</v>
      </c>
      <c r="BS11" s="58"/>
      <c r="BT11" s="61">
        <f>Servicio3!AG12</f>
        <v>45786</v>
      </c>
      <c r="BU11" t="str">
        <f>_xlfn.IFS(BT11&lt;Servicio1!$D$3,"",BT11&gt;=Servicio2!$F$2,"",TRUE,VLOOKUP(BT11,Servicio1!$D$3:$E$34,2,1))</f>
        <v/>
      </c>
      <c r="BV11" t="str">
        <f>_xlfn.IFS(BU11=0,0,BX11=Datos!$M$10,BU11,BX11&lt;&gt;Datos!$M$10,BU11+1)</f>
        <v/>
      </c>
      <c r="BW11">
        <f>IFERROR(VLOOKUP(BT11,Servicio1!$D$3:$F$34,3,0),0)</f>
        <v>0</v>
      </c>
      <c r="BX11">
        <f>Datos!$M$10-BY11</f>
        <v>6</v>
      </c>
      <c r="BY11" s="70">
        <f>IFERROR(VLOOKUP(WORKDAY.INTL(BT11,1,Servicio2!$O$10,Servicio2!$I$2:$I$41),Servicio1!$D$3:$I$34,6,0),0)</f>
        <v>0</v>
      </c>
      <c r="BZ11" s="58"/>
      <c r="CA11" s="61">
        <f>Servicio3!AJ12</f>
        <v>45817</v>
      </c>
      <c r="CB11" t="str">
        <f>_xlfn.IFS(CA11&lt;Servicio1!$D$3,"",CA11&gt;=Servicio2!$F$2,"",TRUE,VLOOKUP(CA11,Servicio1!$D$3:$E$34,2,1))</f>
        <v/>
      </c>
      <c r="CC11" t="str">
        <f>_xlfn.IFS(CB11=0,0,CE11=Datos!$M$10,CB11,CE11&lt;&gt;Datos!$M$10,CB11+1)</f>
        <v/>
      </c>
      <c r="CD11">
        <f>IFERROR(VLOOKUP(CA11,Servicio1!$D$3:$F$34,3,0),0)</f>
        <v>0</v>
      </c>
      <c r="CE11">
        <f>Datos!$M$10-CF11</f>
        <v>6</v>
      </c>
      <c r="CF11" s="70">
        <f>IFERROR(VLOOKUP(WORKDAY.INTL(CA11,1,Servicio2!$O$10,Servicio2!$I$2:$I$41),Servicio1!$D$3:$I$34,6,0),0)</f>
        <v>0</v>
      </c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</row>
    <row r="12" spans="1:223" s="57" customFormat="1">
      <c r="A12" s="58"/>
      <c r="B12" s="61">
        <f>Servicio3!C13</f>
        <v>45483</v>
      </c>
      <c r="C12" t="str">
        <f>_xlfn.IFS(B12&lt;Servicio1!$D$3,"",B12&gt;=Servicio2!$F$2,"",TRUE,VLOOKUP(B12,Servicio1!$D$3:$E$34,2,1))</f>
        <v/>
      </c>
      <c r="D12" t="str">
        <f>_xlfn.IFS(C12=0,0,F12=Datos!$M$10,C12,F12&lt;&gt;Datos!$M$10,C12+1)</f>
        <v/>
      </c>
      <c r="E12">
        <f>IFERROR(VLOOKUP(B12,Servicio1!$D$3:$F$34,3,0),0)</f>
        <v>0</v>
      </c>
      <c r="F12" s="1">
        <f>Datos!$M$10-G12</f>
        <v>6</v>
      </c>
      <c r="G12" s="62">
        <f>IFERROR(VLOOKUP(WORKDAY.INTL(B12,1,Servicio2!$O$10,Servicio2!$I$2:$I$41),Servicio1!$D$3:$I$34,6,0),0)</f>
        <v>0</v>
      </c>
      <c r="H12" s="58"/>
      <c r="I12" s="61">
        <f>Servicio3!F13</f>
        <v>45514</v>
      </c>
      <c r="J12">
        <f>_xlfn.IFS(I12&lt;Servicio1!$D$3,"",I12&gt;=Servicio2!$F$2,"",TRUE,VLOOKUP(I12,Servicio1!$D$3:$E$34,2,1))</f>
        <v>3</v>
      </c>
      <c r="K12">
        <f>_xlfn.IFS(J12=0,0,M12=Datos!$M$10,J12,M12&lt;&gt;Datos!$M$10,J12+1)</f>
        <v>3</v>
      </c>
      <c r="L12">
        <f>IFERROR(VLOOKUP(I12,Servicio1!$D$3:$F$34,3,0),0)</f>
        <v>0</v>
      </c>
      <c r="M12">
        <f>Datos!$M$10-N12</f>
        <v>6</v>
      </c>
      <c r="N12" s="70">
        <f>IFERROR(VLOOKUP(WORKDAY.INTL(I12,1,Servicio2!$O$10,Servicio2!$I$2:$I$41),Servicio1!$D$3:$I$34,6,0),0)</f>
        <v>0</v>
      </c>
      <c r="O12" s="58"/>
      <c r="P12" s="61">
        <f>Servicio3!I13</f>
        <v>45545</v>
      </c>
      <c r="Q12">
        <f>_xlfn.IFS(P12&lt;Servicio1!$D$3,"",P12&gt;=Servicio2!$F$2,"",TRUE,VLOOKUP(P12,Servicio1!$D$3:$E$34,2,1))</f>
        <v>4</v>
      </c>
      <c r="R12">
        <f>_xlfn.IFS(Q12=0,0,T12=Datos!$M$10,Q12,T12&lt;&gt;Datos!$M$10,Q12+1)</f>
        <v>4</v>
      </c>
      <c r="S12">
        <f>IFERROR(VLOOKUP(P12,Servicio1!$D$3:$F$34,3,0),0)</f>
        <v>0</v>
      </c>
      <c r="T12">
        <f>Datos!$M$10-U12</f>
        <v>6</v>
      </c>
      <c r="U12" s="70">
        <f>IFERROR(VLOOKUP(WORKDAY.INTL(P12,1,Servicio2!$O$10,Servicio2!$I$2:$I$41),Servicio1!$D$3:$I$34,6,0),0)</f>
        <v>0</v>
      </c>
      <c r="V12" s="58"/>
      <c r="W12" s="61">
        <f>Servicio3!L13</f>
        <v>45575</v>
      </c>
      <c r="X12" t="str">
        <f>_xlfn.IFS(W12&lt;Servicio1!$D$3,"",W12&gt;=Servicio2!$F$2,"",TRUE,VLOOKUP(W12,Servicio1!$D$3:$E$34,2,1))</f>
        <v/>
      </c>
      <c r="Y12" t="str">
        <f>_xlfn.IFS(X12=0,0,AA12=Datos!$M$10,X12,AA12&lt;&gt;Datos!$M$10,X12+1)</f>
        <v/>
      </c>
      <c r="Z12">
        <f>IFERROR(VLOOKUP(W12,Servicio1!$D$3:$F$34,3,0),0)</f>
        <v>0</v>
      </c>
      <c r="AA12">
        <f>Datos!$M$10-AB12</f>
        <v>6</v>
      </c>
      <c r="AB12" s="70">
        <f>IFERROR(VLOOKUP(WORKDAY.INTL(W12,1,Servicio2!$O$10,Servicio2!$I$2:$I$41),Servicio1!$D$3:$I$34,6,0),0)</f>
        <v>0</v>
      </c>
      <c r="AC12" s="58"/>
      <c r="AD12" s="61">
        <f>Servicio3!O13</f>
        <v>45606</v>
      </c>
      <c r="AE12" t="str">
        <f>_xlfn.IFS(AD12&lt;Servicio1!$D$3,"",AD12&gt;=Servicio2!$F$2,"",TRUE,VLOOKUP(AD12,Servicio1!$D$3:$E$34,2,1))</f>
        <v/>
      </c>
      <c r="AF12" t="str">
        <f>_xlfn.IFS(AE12=0,0,AH12=Datos!$M$10,AE12,AH12&lt;&gt;Datos!$M$10,AE12+1)</f>
        <v/>
      </c>
      <c r="AG12">
        <f>IFERROR(VLOOKUP(AD12,Servicio1!$D$3:$F$34,3,0),0)</f>
        <v>0</v>
      </c>
      <c r="AH12">
        <f>Datos!$M$10-AI12</f>
        <v>6</v>
      </c>
      <c r="AI12" s="70">
        <f>IFERROR(VLOOKUP(WORKDAY.INTL(AD12,1,Servicio2!$O$10,Servicio2!$I$2:$I$41),Servicio1!$D$3:$I$34,6,0),0)</f>
        <v>0</v>
      </c>
      <c r="AJ12" s="58"/>
      <c r="AK12" s="61">
        <f>Servicio3!R13</f>
        <v>45636</v>
      </c>
      <c r="AL12" t="str">
        <f>_xlfn.IFS(AK12&lt;Servicio1!$D$3,"",AK12&gt;=Servicio2!$F$2,"",TRUE,VLOOKUP(AK12,Servicio1!$D$3:$E$34,2,1))</f>
        <v/>
      </c>
      <c r="AM12" t="str">
        <f>_xlfn.IFS(AL12=0,0,AO12=Datos!$M$10,AL12,AO12&lt;&gt;Datos!$M$10,AL12+1)</f>
        <v/>
      </c>
      <c r="AN12">
        <f>IFERROR(VLOOKUP(AK12,Servicio1!$D$3:$F$34,3,0),0)</f>
        <v>0</v>
      </c>
      <c r="AO12">
        <f>Datos!$M$10-AP12</f>
        <v>6</v>
      </c>
      <c r="AP12" s="70">
        <f>IFERROR(VLOOKUP(WORKDAY.INTL(AK12,1,Servicio2!$O$10,Servicio2!$I$2:$I$41),Servicio1!$D$3:$I$34,6,0),0)</f>
        <v>0</v>
      </c>
      <c r="AQ12" s="58"/>
      <c r="AR12" s="61">
        <f>Servicio3!U13</f>
        <v>45667</v>
      </c>
      <c r="AS12" t="str">
        <f>_xlfn.IFS(AR12&lt;Servicio1!$D$3,"",AR12&gt;=Servicio2!$F$2,"",TRUE,VLOOKUP(AR12,Servicio1!$D$3:$E$34,2,1))</f>
        <v/>
      </c>
      <c r="AT12" t="str">
        <f>_xlfn.IFS(AS12=0,0,AV12=Datos!$M$10,AS12,AV12&lt;&gt;Datos!$M$10,AS12+1)</f>
        <v/>
      </c>
      <c r="AU12">
        <f>IFERROR(VLOOKUP(AR12,Servicio1!$D$3:$F$34,3,0),0)</f>
        <v>0</v>
      </c>
      <c r="AV12">
        <f>Datos!$M$10-AW12</f>
        <v>6</v>
      </c>
      <c r="AW12" s="70">
        <f>IFERROR(VLOOKUP(WORKDAY.INTL(AR12,1,Servicio2!$O$10,Servicio2!$I$2:$I$41),Servicio1!$D$3:$I$34,6,0),0)</f>
        <v>0</v>
      </c>
      <c r="AX12" s="58"/>
      <c r="AY12" s="61">
        <f>Servicio3!X13</f>
        <v>45698</v>
      </c>
      <c r="AZ12" t="str">
        <f>_xlfn.IFS(AY12&lt;Servicio1!$D$3,"",AY12&gt;=Servicio2!$F$2,"",TRUE,VLOOKUP(AY12,Servicio1!$D$3:$E$34,2,1))</f>
        <v/>
      </c>
      <c r="BA12" t="str">
        <f>_xlfn.IFS(AZ12=0,0,BC12=Datos!$M$10,AZ12,BC12&lt;&gt;Datos!$M$10,AZ12+1)</f>
        <v/>
      </c>
      <c r="BB12">
        <f>IFERROR(VLOOKUP(AY12,Servicio1!$D$3:$F$34,3,0),0)</f>
        <v>0</v>
      </c>
      <c r="BC12">
        <f>Datos!$M$10-BD12</f>
        <v>6</v>
      </c>
      <c r="BD12" s="70">
        <f>IFERROR(VLOOKUP(WORKDAY.INTL(AY12,1,Servicio2!$O$10,Servicio2!$I$2:$I$41),Servicio1!$D$3:$I$34,6,0),0)</f>
        <v>0</v>
      </c>
      <c r="BE12" s="58"/>
      <c r="BF12" s="61">
        <f>Servicio3!AA13</f>
        <v>45726</v>
      </c>
      <c r="BG12" t="str">
        <f>_xlfn.IFS(BF12&lt;Servicio1!$D$3,"",BF12&gt;=Servicio2!$F$2,"",TRUE,VLOOKUP(BF12,Servicio1!$D$3:$E$34,2,1))</f>
        <v/>
      </c>
      <c r="BH12" t="str">
        <f>_xlfn.IFS(BG12=0,0,BJ12=Datos!$M$10,BG12,BJ12&lt;&gt;Datos!$M$10,BG12+1)</f>
        <v/>
      </c>
      <c r="BI12">
        <f>IFERROR(VLOOKUP(BF12,Servicio1!$D$3:$F$34,3,0),0)</f>
        <v>0</v>
      </c>
      <c r="BJ12">
        <f>Datos!$M$10-BK12</f>
        <v>6</v>
      </c>
      <c r="BK12" s="70">
        <f>IFERROR(VLOOKUP(WORKDAY.INTL(BF12,1,Servicio2!$O$10,Servicio2!$I$2:$I$41),Servicio1!$D$3:$I$34,6,0),0)</f>
        <v>0</v>
      </c>
      <c r="BL12" s="58"/>
      <c r="BM12" s="61">
        <f>Servicio3!AD13</f>
        <v>45757</v>
      </c>
      <c r="BN12" t="str">
        <f>_xlfn.IFS(BM12&lt;Servicio1!$D$3,"",BM12&gt;=Servicio2!$F$2,"",TRUE,VLOOKUP(BM12,Servicio1!$D$3:$E$34,2,1))</f>
        <v/>
      </c>
      <c r="BO12" t="str">
        <f>_xlfn.IFS(BN12=0,0,BQ12=Datos!$M$10,BN12,BQ12&lt;&gt;Datos!$M$10,BN12+1)</f>
        <v/>
      </c>
      <c r="BP12">
        <f>IFERROR(VLOOKUP(BM12,Servicio1!$D$3:$F$34,3,0),0)</f>
        <v>0</v>
      </c>
      <c r="BQ12">
        <f>Datos!$M$10-BR12</f>
        <v>6</v>
      </c>
      <c r="BR12" s="70">
        <f>IFERROR(VLOOKUP(WORKDAY.INTL(BM12,1,Servicio2!$O$10,Servicio2!$I$2:$I$41),Servicio1!$D$3:$I$34,6,0),0)</f>
        <v>0</v>
      </c>
      <c r="BS12" s="58"/>
      <c r="BT12" s="61">
        <f>Servicio3!AG13</f>
        <v>45787</v>
      </c>
      <c r="BU12" t="str">
        <f>_xlfn.IFS(BT12&lt;Servicio1!$D$3,"",BT12&gt;=Servicio2!$F$2,"",TRUE,VLOOKUP(BT12,Servicio1!$D$3:$E$34,2,1))</f>
        <v/>
      </c>
      <c r="BV12" t="str">
        <f>_xlfn.IFS(BU12=0,0,BX12=Datos!$M$10,BU12,BX12&lt;&gt;Datos!$M$10,BU12+1)</f>
        <v/>
      </c>
      <c r="BW12">
        <f>IFERROR(VLOOKUP(BT12,Servicio1!$D$3:$F$34,3,0),0)</f>
        <v>0</v>
      </c>
      <c r="BX12">
        <f>Datos!$M$10-BY12</f>
        <v>6</v>
      </c>
      <c r="BY12" s="70">
        <f>IFERROR(VLOOKUP(WORKDAY.INTL(BT12,1,Servicio2!$O$10,Servicio2!$I$2:$I$41),Servicio1!$D$3:$I$34,6,0),0)</f>
        <v>0</v>
      </c>
      <c r="BZ12" s="58"/>
      <c r="CA12" s="61">
        <f>Servicio3!AJ13</f>
        <v>45818</v>
      </c>
      <c r="CB12" t="str">
        <f>_xlfn.IFS(CA12&lt;Servicio1!$D$3,"",CA12&gt;=Servicio2!$F$2,"",TRUE,VLOOKUP(CA12,Servicio1!$D$3:$E$34,2,1))</f>
        <v/>
      </c>
      <c r="CC12" t="str">
        <f>_xlfn.IFS(CB12=0,0,CE12=Datos!$M$10,CB12,CE12&lt;&gt;Datos!$M$10,CB12+1)</f>
        <v/>
      </c>
      <c r="CD12">
        <f>IFERROR(VLOOKUP(CA12,Servicio1!$D$3:$F$34,3,0),0)</f>
        <v>0</v>
      </c>
      <c r="CE12">
        <f>Datos!$M$10-CF12</f>
        <v>6</v>
      </c>
      <c r="CF12" s="70">
        <f>IFERROR(VLOOKUP(WORKDAY.INTL(CA12,1,Servicio2!$O$10,Servicio2!$I$2:$I$41),Servicio1!$D$3:$I$34,6,0),0)</f>
        <v>0</v>
      </c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</row>
    <row r="13" spans="1:223" s="57" customFormat="1">
      <c r="A13" s="58"/>
      <c r="B13" s="61">
        <f>Servicio3!C14</f>
        <v>45484</v>
      </c>
      <c r="C13" t="str">
        <f>_xlfn.IFS(B13&lt;Servicio1!$D$3,"",B13&gt;=Servicio2!$F$2,"",TRUE,VLOOKUP(B13,Servicio1!$D$3:$E$34,2,1))</f>
        <v/>
      </c>
      <c r="D13" t="str">
        <f>_xlfn.IFS(C13=0,0,F13=Datos!$M$10,C13,F13&lt;&gt;Datos!$M$10,C13+1)</f>
        <v/>
      </c>
      <c r="E13">
        <f>IFERROR(VLOOKUP(B13,Servicio1!$D$3:$F$34,3,0),0)</f>
        <v>0</v>
      </c>
      <c r="F13" s="1">
        <f>Datos!$M$10-G13</f>
        <v>6</v>
      </c>
      <c r="G13" s="62">
        <f>IFERROR(VLOOKUP(WORKDAY.INTL(B13,1,Servicio2!$O$10,Servicio2!$I$2:$I$41),Servicio1!$D$3:$I$34,6,0),0)</f>
        <v>0</v>
      </c>
      <c r="H13" s="58"/>
      <c r="I13" s="61">
        <f>Servicio3!F14</f>
        <v>45515</v>
      </c>
      <c r="J13">
        <f>_xlfn.IFS(I13&lt;Servicio1!$D$3,"",I13&gt;=Servicio2!$F$2,"",TRUE,VLOOKUP(I13,Servicio1!$D$3:$E$34,2,1))</f>
        <v>3</v>
      </c>
      <c r="K13">
        <f>_xlfn.IFS(J13=0,0,M13=Datos!$M$10,J13,M13&lt;&gt;Datos!$M$10,J13+1)</f>
        <v>3</v>
      </c>
      <c r="L13">
        <f>IFERROR(VLOOKUP(I13,Servicio1!$D$3:$F$34,3,0),0)</f>
        <v>0</v>
      </c>
      <c r="M13">
        <f>Datos!$M$10-N13</f>
        <v>6</v>
      </c>
      <c r="N13" s="70">
        <f>IFERROR(VLOOKUP(WORKDAY.INTL(I13,1,Servicio2!$O$10,Servicio2!$I$2:$I$41),Servicio1!$D$3:$I$34,6,0),0)</f>
        <v>0</v>
      </c>
      <c r="O13" s="58"/>
      <c r="P13" s="61">
        <f>Servicio3!I14</f>
        <v>45546</v>
      </c>
      <c r="Q13">
        <f>_xlfn.IFS(P13&lt;Servicio1!$D$3,"",P13&gt;=Servicio2!$F$2,"",TRUE,VLOOKUP(P13,Servicio1!$D$3:$E$34,2,1))</f>
        <v>4</v>
      </c>
      <c r="R13">
        <f>_xlfn.IFS(Q13=0,0,T13=Datos!$M$10,Q13,T13&lt;&gt;Datos!$M$10,Q13+1)</f>
        <v>5</v>
      </c>
      <c r="S13">
        <f>IFERROR(VLOOKUP(P13,Servicio1!$D$3:$F$34,3,0),0)</f>
        <v>0</v>
      </c>
      <c r="T13">
        <f>Datos!$M$10-U13</f>
        <v>4</v>
      </c>
      <c r="U13" s="70">
        <f>IFERROR(VLOOKUP(WORKDAY.INTL(P13,1,Servicio2!$O$10,Servicio2!$I$2:$I$41),Servicio1!$D$3:$I$34,6,0),0)</f>
        <v>2</v>
      </c>
      <c r="V13" s="58"/>
      <c r="W13" s="61">
        <f>Servicio3!L14</f>
        <v>45576</v>
      </c>
      <c r="X13" t="str">
        <f>_xlfn.IFS(W13&lt;Servicio1!$D$3,"",W13&gt;=Servicio2!$F$2,"",TRUE,VLOOKUP(W13,Servicio1!$D$3:$E$34,2,1))</f>
        <v/>
      </c>
      <c r="Y13" t="str">
        <f>_xlfn.IFS(X13=0,0,AA13=Datos!$M$10,X13,AA13&lt;&gt;Datos!$M$10,X13+1)</f>
        <v/>
      </c>
      <c r="Z13">
        <f>IFERROR(VLOOKUP(W13,Servicio1!$D$3:$F$34,3,0),0)</f>
        <v>0</v>
      </c>
      <c r="AA13">
        <f>Datos!$M$10-AB13</f>
        <v>6</v>
      </c>
      <c r="AB13" s="70">
        <f>IFERROR(VLOOKUP(WORKDAY.INTL(W13,1,Servicio2!$O$10,Servicio2!$I$2:$I$41),Servicio1!$D$3:$I$34,6,0),0)</f>
        <v>0</v>
      </c>
      <c r="AC13" s="58"/>
      <c r="AD13" s="61">
        <f>Servicio3!O14</f>
        <v>45607</v>
      </c>
      <c r="AE13" t="str">
        <f>_xlfn.IFS(AD13&lt;Servicio1!$D$3,"",AD13&gt;=Servicio2!$F$2,"",TRUE,VLOOKUP(AD13,Servicio1!$D$3:$E$34,2,1))</f>
        <v/>
      </c>
      <c r="AF13" t="str">
        <f>_xlfn.IFS(AE13=0,0,AH13=Datos!$M$10,AE13,AH13&lt;&gt;Datos!$M$10,AE13+1)</f>
        <v/>
      </c>
      <c r="AG13">
        <f>IFERROR(VLOOKUP(AD13,Servicio1!$D$3:$F$34,3,0),0)</f>
        <v>0</v>
      </c>
      <c r="AH13">
        <f>Datos!$M$10-AI13</f>
        <v>6</v>
      </c>
      <c r="AI13" s="70">
        <f>IFERROR(VLOOKUP(WORKDAY.INTL(AD13,1,Servicio2!$O$10,Servicio2!$I$2:$I$41),Servicio1!$D$3:$I$34,6,0),0)</f>
        <v>0</v>
      </c>
      <c r="AJ13" s="58"/>
      <c r="AK13" s="61">
        <f>Servicio3!R14</f>
        <v>45637</v>
      </c>
      <c r="AL13" t="str">
        <f>_xlfn.IFS(AK13&lt;Servicio1!$D$3,"",AK13&gt;=Servicio2!$F$2,"",TRUE,VLOOKUP(AK13,Servicio1!$D$3:$E$34,2,1))</f>
        <v/>
      </c>
      <c r="AM13" t="str">
        <f>_xlfn.IFS(AL13=0,0,AO13=Datos!$M$10,AL13,AO13&lt;&gt;Datos!$M$10,AL13+1)</f>
        <v/>
      </c>
      <c r="AN13">
        <f>IFERROR(VLOOKUP(AK13,Servicio1!$D$3:$F$34,3,0),0)</f>
        <v>0</v>
      </c>
      <c r="AO13">
        <f>Datos!$M$10-AP13</f>
        <v>6</v>
      </c>
      <c r="AP13" s="70">
        <f>IFERROR(VLOOKUP(WORKDAY.INTL(AK13,1,Servicio2!$O$10,Servicio2!$I$2:$I$41),Servicio1!$D$3:$I$34,6,0),0)</f>
        <v>0</v>
      </c>
      <c r="AQ13" s="58"/>
      <c r="AR13" s="61">
        <f>Servicio3!U14</f>
        <v>45668</v>
      </c>
      <c r="AS13" t="str">
        <f>_xlfn.IFS(AR13&lt;Servicio1!$D$3,"",AR13&gt;=Servicio2!$F$2,"",TRUE,VLOOKUP(AR13,Servicio1!$D$3:$E$34,2,1))</f>
        <v/>
      </c>
      <c r="AT13" t="str">
        <f>_xlfn.IFS(AS13=0,0,AV13=Datos!$M$10,AS13,AV13&lt;&gt;Datos!$M$10,AS13+1)</f>
        <v/>
      </c>
      <c r="AU13">
        <f>IFERROR(VLOOKUP(AR13,Servicio1!$D$3:$F$34,3,0),0)</f>
        <v>0</v>
      </c>
      <c r="AV13">
        <f>Datos!$M$10-AW13</f>
        <v>6</v>
      </c>
      <c r="AW13" s="70">
        <f>IFERROR(VLOOKUP(WORKDAY.INTL(AR13,1,Servicio2!$O$10,Servicio2!$I$2:$I$41),Servicio1!$D$3:$I$34,6,0),0)</f>
        <v>0</v>
      </c>
      <c r="AX13" s="58"/>
      <c r="AY13" s="61">
        <f>Servicio3!X14</f>
        <v>45699</v>
      </c>
      <c r="AZ13" t="str">
        <f>_xlfn.IFS(AY13&lt;Servicio1!$D$3,"",AY13&gt;=Servicio2!$F$2,"",TRUE,VLOOKUP(AY13,Servicio1!$D$3:$E$34,2,1))</f>
        <v/>
      </c>
      <c r="BA13" t="str">
        <f>_xlfn.IFS(AZ13=0,0,BC13=Datos!$M$10,AZ13,BC13&lt;&gt;Datos!$M$10,AZ13+1)</f>
        <v/>
      </c>
      <c r="BB13">
        <f>IFERROR(VLOOKUP(AY13,Servicio1!$D$3:$F$34,3,0),0)</f>
        <v>0</v>
      </c>
      <c r="BC13">
        <f>Datos!$M$10-BD13</f>
        <v>6</v>
      </c>
      <c r="BD13" s="70">
        <f>IFERROR(VLOOKUP(WORKDAY.INTL(AY13,1,Servicio2!$O$10,Servicio2!$I$2:$I$41),Servicio1!$D$3:$I$34,6,0),0)</f>
        <v>0</v>
      </c>
      <c r="BE13" s="58"/>
      <c r="BF13" s="61">
        <f>Servicio3!AA14</f>
        <v>45727</v>
      </c>
      <c r="BG13" t="str">
        <f>_xlfn.IFS(BF13&lt;Servicio1!$D$3,"",BF13&gt;=Servicio2!$F$2,"",TRUE,VLOOKUP(BF13,Servicio1!$D$3:$E$34,2,1))</f>
        <v/>
      </c>
      <c r="BH13" t="str">
        <f>_xlfn.IFS(BG13=0,0,BJ13=Datos!$M$10,BG13,BJ13&lt;&gt;Datos!$M$10,BG13+1)</f>
        <v/>
      </c>
      <c r="BI13">
        <f>IFERROR(VLOOKUP(BF13,Servicio1!$D$3:$F$34,3,0),0)</f>
        <v>0</v>
      </c>
      <c r="BJ13">
        <f>Datos!$M$10-BK13</f>
        <v>6</v>
      </c>
      <c r="BK13" s="70">
        <f>IFERROR(VLOOKUP(WORKDAY.INTL(BF13,1,Servicio2!$O$10,Servicio2!$I$2:$I$41),Servicio1!$D$3:$I$34,6,0),0)</f>
        <v>0</v>
      </c>
      <c r="BL13" s="58"/>
      <c r="BM13" s="61">
        <f>Servicio3!AD14</f>
        <v>45758</v>
      </c>
      <c r="BN13" t="str">
        <f>_xlfn.IFS(BM13&lt;Servicio1!$D$3,"",BM13&gt;=Servicio2!$F$2,"",TRUE,VLOOKUP(BM13,Servicio1!$D$3:$E$34,2,1))</f>
        <v/>
      </c>
      <c r="BO13" t="str">
        <f>_xlfn.IFS(BN13=0,0,BQ13=Datos!$M$10,BN13,BQ13&lt;&gt;Datos!$M$10,BN13+1)</f>
        <v/>
      </c>
      <c r="BP13">
        <f>IFERROR(VLOOKUP(BM13,Servicio1!$D$3:$F$34,3,0),0)</f>
        <v>0</v>
      </c>
      <c r="BQ13">
        <f>Datos!$M$10-BR13</f>
        <v>6</v>
      </c>
      <c r="BR13" s="70">
        <f>IFERROR(VLOOKUP(WORKDAY.INTL(BM13,1,Servicio2!$O$10,Servicio2!$I$2:$I$41),Servicio1!$D$3:$I$34,6,0),0)</f>
        <v>0</v>
      </c>
      <c r="BS13" s="58"/>
      <c r="BT13" s="61">
        <f>Servicio3!AG14</f>
        <v>45788</v>
      </c>
      <c r="BU13" t="str">
        <f>_xlfn.IFS(BT13&lt;Servicio1!$D$3,"",BT13&gt;=Servicio2!$F$2,"",TRUE,VLOOKUP(BT13,Servicio1!$D$3:$E$34,2,1))</f>
        <v/>
      </c>
      <c r="BV13" t="str">
        <f>_xlfn.IFS(BU13=0,0,BX13=Datos!$M$10,BU13,BX13&lt;&gt;Datos!$M$10,BU13+1)</f>
        <v/>
      </c>
      <c r="BW13">
        <f>IFERROR(VLOOKUP(BT13,Servicio1!$D$3:$F$34,3,0),0)</f>
        <v>0</v>
      </c>
      <c r="BX13">
        <f>Datos!$M$10-BY13</f>
        <v>6</v>
      </c>
      <c r="BY13" s="70">
        <f>IFERROR(VLOOKUP(WORKDAY.INTL(BT13,1,Servicio2!$O$10,Servicio2!$I$2:$I$41),Servicio1!$D$3:$I$34,6,0),0)</f>
        <v>0</v>
      </c>
      <c r="BZ13" s="58"/>
      <c r="CA13" s="61">
        <f>Servicio3!AJ14</f>
        <v>45819</v>
      </c>
      <c r="CB13" t="str">
        <f>_xlfn.IFS(CA13&lt;Servicio1!$D$3,"",CA13&gt;=Servicio2!$F$2,"",TRUE,VLOOKUP(CA13,Servicio1!$D$3:$E$34,2,1))</f>
        <v/>
      </c>
      <c r="CC13" t="str">
        <f>_xlfn.IFS(CB13=0,0,CE13=Datos!$M$10,CB13,CE13&lt;&gt;Datos!$M$10,CB13+1)</f>
        <v/>
      </c>
      <c r="CD13">
        <f>IFERROR(VLOOKUP(CA13,Servicio1!$D$3:$F$34,3,0),0)</f>
        <v>0</v>
      </c>
      <c r="CE13">
        <f>Datos!$M$10-CF13</f>
        <v>6</v>
      </c>
      <c r="CF13" s="70">
        <f>IFERROR(VLOOKUP(WORKDAY.INTL(CA13,1,Servicio2!$O$10,Servicio2!$I$2:$I$41),Servicio1!$D$3:$I$34,6,0),0)</f>
        <v>0</v>
      </c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</row>
    <row r="14" spans="1:223" s="57" customFormat="1">
      <c r="A14" s="58"/>
      <c r="B14" s="61">
        <f>Servicio3!C15</f>
        <v>45485</v>
      </c>
      <c r="C14" t="str">
        <f>_xlfn.IFS(B14&lt;Servicio1!$D$3,"",B14&gt;=Servicio2!$F$2,"",TRUE,VLOOKUP(B14,Servicio1!$D$3:$E$34,2,1))</f>
        <v/>
      </c>
      <c r="D14" t="str">
        <f>_xlfn.IFS(C14=0,0,F14=Datos!$M$10,C14,F14&lt;&gt;Datos!$M$10,C14+1)</f>
        <v/>
      </c>
      <c r="E14">
        <f>IFERROR(VLOOKUP(B14,Servicio1!$D$3:$F$34,3,0),0)</f>
        <v>0</v>
      </c>
      <c r="F14" s="1">
        <f>Datos!$M$10-G14</f>
        <v>6</v>
      </c>
      <c r="G14" s="62">
        <f>IFERROR(VLOOKUP(WORKDAY.INTL(B14,1,Servicio2!$O$10,Servicio2!$I$2:$I$41),Servicio1!$D$3:$I$34,6,0),0)</f>
        <v>0</v>
      </c>
      <c r="H14" s="58"/>
      <c r="I14" s="61">
        <f>Servicio3!F15</f>
        <v>45516</v>
      </c>
      <c r="J14">
        <f>_xlfn.IFS(I14&lt;Servicio1!$D$3,"",I14&gt;=Servicio2!$F$2,"",TRUE,VLOOKUP(I14,Servicio1!$D$3:$E$34,2,1))</f>
        <v>3</v>
      </c>
      <c r="K14">
        <f>_xlfn.IFS(J14=0,0,M14=Datos!$M$10,J14,M14&lt;&gt;Datos!$M$10,J14+1)</f>
        <v>3</v>
      </c>
      <c r="L14">
        <f>IFERROR(VLOOKUP(I14,Servicio1!$D$3:$F$34,3,0),0)</f>
        <v>0</v>
      </c>
      <c r="M14">
        <f>Datos!$M$10-N14</f>
        <v>6</v>
      </c>
      <c r="N14" s="70">
        <f>IFERROR(VLOOKUP(WORKDAY.INTL(I14,1,Servicio2!$O$10,Servicio2!$I$2:$I$41),Servicio1!$D$3:$I$34,6,0),0)</f>
        <v>0</v>
      </c>
      <c r="O14" s="58"/>
      <c r="P14" s="61">
        <f>Servicio3!I15</f>
        <v>45547</v>
      </c>
      <c r="Q14">
        <f>_xlfn.IFS(P14&lt;Servicio1!$D$3,"",P14&gt;=Servicio2!$F$2,"",TRUE,VLOOKUP(P14,Servicio1!$D$3:$E$34,2,1))</f>
        <v>5</v>
      </c>
      <c r="R14">
        <f>_xlfn.IFS(Q14=0,0,T14=Datos!$M$10,Q14,T14&lt;&gt;Datos!$M$10,Q14+1)</f>
        <v>5</v>
      </c>
      <c r="S14" t="str">
        <f>IFERROR(VLOOKUP(P14,Servicio1!$D$3:$F$34,3,0),0)</f>
        <v>UF654 (90)</v>
      </c>
      <c r="T14">
        <f>Datos!$M$10-U14</f>
        <v>6</v>
      </c>
      <c r="U14" s="70">
        <f>IFERROR(VLOOKUP(WORKDAY.INTL(P14,1,Servicio2!$O$10,Servicio2!$I$2:$I$41),Servicio1!$D$3:$I$34,6,0),0)</f>
        <v>0</v>
      </c>
      <c r="V14" s="58"/>
      <c r="W14" s="61">
        <f>Servicio3!L15</f>
        <v>45577</v>
      </c>
      <c r="X14" t="str">
        <f>_xlfn.IFS(W14&lt;Servicio1!$D$3,"",W14&gt;=Servicio2!$F$2,"",TRUE,VLOOKUP(W14,Servicio1!$D$3:$E$34,2,1))</f>
        <v/>
      </c>
      <c r="Y14" t="str">
        <f>_xlfn.IFS(X14=0,0,AA14=Datos!$M$10,X14,AA14&lt;&gt;Datos!$M$10,X14+1)</f>
        <v/>
      </c>
      <c r="Z14">
        <f>IFERROR(VLOOKUP(W14,Servicio1!$D$3:$F$34,3,0),0)</f>
        <v>0</v>
      </c>
      <c r="AA14">
        <f>Datos!$M$10-AB14</f>
        <v>6</v>
      </c>
      <c r="AB14" s="70">
        <f>IFERROR(VLOOKUP(WORKDAY.INTL(W14,1,Servicio2!$O$10,Servicio2!$I$2:$I$41),Servicio1!$D$3:$I$34,6,0),0)</f>
        <v>0</v>
      </c>
      <c r="AC14" s="58"/>
      <c r="AD14" s="61">
        <f>Servicio3!O15</f>
        <v>45608</v>
      </c>
      <c r="AE14" t="str">
        <f>_xlfn.IFS(AD14&lt;Servicio1!$D$3,"",AD14&gt;=Servicio2!$F$2,"",TRUE,VLOOKUP(AD14,Servicio1!$D$3:$E$34,2,1))</f>
        <v/>
      </c>
      <c r="AF14" t="str">
        <f>_xlfn.IFS(AE14=0,0,AH14=Datos!$M$10,AE14,AH14&lt;&gt;Datos!$M$10,AE14+1)</f>
        <v/>
      </c>
      <c r="AG14">
        <f>IFERROR(VLOOKUP(AD14,Servicio1!$D$3:$F$34,3,0),0)</f>
        <v>0</v>
      </c>
      <c r="AH14">
        <f>Datos!$M$10-AI14</f>
        <v>6</v>
      </c>
      <c r="AI14" s="70">
        <f>IFERROR(VLOOKUP(WORKDAY.INTL(AD14,1,Servicio2!$O$10,Servicio2!$I$2:$I$41),Servicio1!$D$3:$I$34,6,0),0)</f>
        <v>0</v>
      </c>
      <c r="AJ14" s="58"/>
      <c r="AK14" s="61">
        <f>Servicio3!R15</f>
        <v>45638</v>
      </c>
      <c r="AL14" t="str">
        <f>_xlfn.IFS(AK14&lt;Servicio1!$D$3,"",AK14&gt;=Servicio2!$F$2,"",TRUE,VLOOKUP(AK14,Servicio1!$D$3:$E$34,2,1))</f>
        <v/>
      </c>
      <c r="AM14" t="str">
        <f>_xlfn.IFS(AL14=0,0,AO14=Datos!$M$10,AL14,AO14&lt;&gt;Datos!$M$10,AL14+1)</f>
        <v/>
      </c>
      <c r="AN14">
        <f>IFERROR(VLOOKUP(AK14,Servicio1!$D$3:$F$34,3,0),0)</f>
        <v>0</v>
      </c>
      <c r="AO14">
        <f>Datos!$M$10-AP14</f>
        <v>6</v>
      </c>
      <c r="AP14" s="70">
        <f>IFERROR(VLOOKUP(WORKDAY.INTL(AK14,1,Servicio2!$O$10,Servicio2!$I$2:$I$41),Servicio1!$D$3:$I$34,6,0),0)</f>
        <v>0</v>
      </c>
      <c r="AQ14" s="58"/>
      <c r="AR14" s="61">
        <f>Servicio3!U15</f>
        <v>45669</v>
      </c>
      <c r="AS14" t="str">
        <f>_xlfn.IFS(AR14&lt;Servicio1!$D$3,"",AR14&gt;=Servicio2!$F$2,"",TRUE,VLOOKUP(AR14,Servicio1!$D$3:$E$34,2,1))</f>
        <v/>
      </c>
      <c r="AT14" t="str">
        <f>_xlfn.IFS(AS14=0,0,AV14=Datos!$M$10,AS14,AV14&lt;&gt;Datos!$M$10,AS14+1)</f>
        <v/>
      </c>
      <c r="AU14">
        <f>IFERROR(VLOOKUP(AR14,Servicio1!$D$3:$F$34,3,0),0)</f>
        <v>0</v>
      </c>
      <c r="AV14">
        <f>Datos!$M$10-AW14</f>
        <v>6</v>
      </c>
      <c r="AW14" s="70">
        <f>IFERROR(VLOOKUP(WORKDAY.INTL(AR14,1,Servicio2!$O$10,Servicio2!$I$2:$I$41),Servicio1!$D$3:$I$34,6,0),0)</f>
        <v>0</v>
      </c>
      <c r="AX14" s="58"/>
      <c r="AY14" s="61">
        <f>Servicio3!X15</f>
        <v>45700</v>
      </c>
      <c r="AZ14" t="str">
        <f>_xlfn.IFS(AY14&lt;Servicio1!$D$3,"",AY14&gt;=Servicio2!$F$2,"",TRUE,VLOOKUP(AY14,Servicio1!$D$3:$E$34,2,1))</f>
        <v/>
      </c>
      <c r="BA14" t="str">
        <f>_xlfn.IFS(AZ14=0,0,BC14=Datos!$M$10,AZ14,BC14&lt;&gt;Datos!$M$10,AZ14+1)</f>
        <v/>
      </c>
      <c r="BB14">
        <f>IFERROR(VLOOKUP(AY14,Servicio1!$D$3:$F$34,3,0),0)</f>
        <v>0</v>
      </c>
      <c r="BC14">
        <f>Datos!$M$10-BD14</f>
        <v>6</v>
      </c>
      <c r="BD14" s="70">
        <f>IFERROR(VLOOKUP(WORKDAY.INTL(AY14,1,Servicio2!$O$10,Servicio2!$I$2:$I$41),Servicio1!$D$3:$I$34,6,0),0)</f>
        <v>0</v>
      </c>
      <c r="BE14" s="58"/>
      <c r="BF14" s="61">
        <f>Servicio3!AA15</f>
        <v>45728</v>
      </c>
      <c r="BG14" t="str">
        <f>_xlfn.IFS(BF14&lt;Servicio1!$D$3,"",BF14&gt;=Servicio2!$F$2,"",TRUE,VLOOKUP(BF14,Servicio1!$D$3:$E$34,2,1))</f>
        <v/>
      </c>
      <c r="BH14" t="str">
        <f>_xlfn.IFS(BG14=0,0,BJ14=Datos!$M$10,BG14,BJ14&lt;&gt;Datos!$M$10,BG14+1)</f>
        <v/>
      </c>
      <c r="BI14">
        <f>IFERROR(VLOOKUP(BF14,Servicio1!$D$3:$F$34,3,0),0)</f>
        <v>0</v>
      </c>
      <c r="BJ14">
        <f>Datos!$M$10-BK14</f>
        <v>6</v>
      </c>
      <c r="BK14" s="70">
        <f>IFERROR(VLOOKUP(WORKDAY.INTL(BF14,1,Servicio2!$O$10,Servicio2!$I$2:$I$41),Servicio1!$D$3:$I$34,6,0),0)</f>
        <v>0</v>
      </c>
      <c r="BL14" s="58"/>
      <c r="BM14" s="61">
        <f>Servicio3!AD15</f>
        <v>45759</v>
      </c>
      <c r="BN14" t="str">
        <f>_xlfn.IFS(BM14&lt;Servicio1!$D$3,"",BM14&gt;=Servicio2!$F$2,"",TRUE,VLOOKUP(BM14,Servicio1!$D$3:$E$34,2,1))</f>
        <v/>
      </c>
      <c r="BO14" t="str">
        <f>_xlfn.IFS(BN14=0,0,BQ14=Datos!$M$10,BN14,BQ14&lt;&gt;Datos!$M$10,BN14+1)</f>
        <v/>
      </c>
      <c r="BP14">
        <f>IFERROR(VLOOKUP(BM14,Servicio1!$D$3:$F$34,3,0),0)</f>
        <v>0</v>
      </c>
      <c r="BQ14">
        <f>Datos!$M$10-BR14</f>
        <v>6</v>
      </c>
      <c r="BR14" s="70">
        <f>IFERROR(VLOOKUP(WORKDAY.INTL(BM14,1,Servicio2!$O$10,Servicio2!$I$2:$I$41),Servicio1!$D$3:$I$34,6,0),0)</f>
        <v>0</v>
      </c>
      <c r="BS14" s="58"/>
      <c r="BT14" s="61">
        <f>Servicio3!AG15</f>
        <v>45789</v>
      </c>
      <c r="BU14" t="str">
        <f>_xlfn.IFS(BT14&lt;Servicio1!$D$3,"",BT14&gt;=Servicio2!$F$2,"",TRUE,VLOOKUP(BT14,Servicio1!$D$3:$E$34,2,1))</f>
        <v/>
      </c>
      <c r="BV14" t="str">
        <f>_xlfn.IFS(BU14=0,0,BX14=Datos!$M$10,BU14,BX14&lt;&gt;Datos!$M$10,BU14+1)</f>
        <v/>
      </c>
      <c r="BW14">
        <f>IFERROR(VLOOKUP(BT14,Servicio1!$D$3:$F$34,3,0),0)</f>
        <v>0</v>
      </c>
      <c r="BX14">
        <f>Datos!$M$10-BY14</f>
        <v>6</v>
      </c>
      <c r="BY14" s="70">
        <f>IFERROR(VLOOKUP(WORKDAY.INTL(BT14,1,Servicio2!$O$10,Servicio2!$I$2:$I$41),Servicio1!$D$3:$I$34,6,0),0)</f>
        <v>0</v>
      </c>
      <c r="BZ14" s="58"/>
      <c r="CA14" s="61">
        <f>Servicio3!AJ15</f>
        <v>45820</v>
      </c>
      <c r="CB14" t="str">
        <f>_xlfn.IFS(CA14&lt;Servicio1!$D$3,"",CA14&gt;=Servicio2!$F$2,"",TRUE,VLOOKUP(CA14,Servicio1!$D$3:$E$34,2,1))</f>
        <v/>
      </c>
      <c r="CC14" t="str">
        <f>_xlfn.IFS(CB14=0,0,CE14=Datos!$M$10,CB14,CE14&lt;&gt;Datos!$M$10,CB14+1)</f>
        <v/>
      </c>
      <c r="CD14">
        <f>IFERROR(VLOOKUP(CA14,Servicio1!$D$3:$F$34,3,0),0)</f>
        <v>0</v>
      </c>
      <c r="CE14">
        <f>Datos!$M$10-CF14</f>
        <v>6</v>
      </c>
      <c r="CF14" s="70">
        <f>IFERROR(VLOOKUP(WORKDAY.INTL(CA14,1,Servicio2!$O$10,Servicio2!$I$2:$I$41),Servicio1!$D$3:$I$34,6,0),0)</f>
        <v>0</v>
      </c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</row>
    <row r="15" spans="1:223" s="57" customFormat="1">
      <c r="A15" s="58"/>
      <c r="B15" s="61">
        <f>Servicio3!C16</f>
        <v>45486</v>
      </c>
      <c r="C15" t="str">
        <f>_xlfn.IFS(B15&lt;Servicio1!$D$3,"",B15&gt;=Servicio2!$F$2,"",TRUE,VLOOKUP(B15,Servicio1!$D$3:$E$34,2,1))</f>
        <v/>
      </c>
      <c r="D15" t="str">
        <f>_xlfn.IFS(C15=0,0,F15=Datos!$M$10,C15,F15&lt;&gt;Datos!$M$10,C15+1)</f>
        <v/>
      </c>
      <c r="E15">
        <f>IFERROR(VLOOKUP(B15,Servicio1!$D$3:$F$34,3,0),0)</f>
        <v>0</v>
      </c>
      <c r="F15" s="1">
        <f>Datos!$M$10-G15</f>
        <v>6</v>
      </c>
      <c r="G15" s="62">
        <f>IFERROR(VLOOKUP(WORKDAY.INTL(B15,1,Servicio2!$O$10,Servicio2!$I$2:$I$41),Servicio1!$D$3:$I$34,6,0),0)</f>
        <v>0</v>
      </c>
      <c r="H15" s="58"/>
      <c r="I15" s="61">
        <f>Servicio3!F16</f>
        <v>45517</v>
      </c>
      <c r="J15">
        <f>_xlfn.IFS(I15&lt;Servicio1!$D$3,"",I15&gt;=Servicio2!$F$2,"",TRUE,VLOOKUP(I15,Servicio1!$D$3:$E$34,2,1))</f>
        <v>3</v>
      </c>
      <c r="K15">
        <f>_xlfn.IFS(J15=0,0,M15=Datos!$M$10,J15,M15&lt;&gt;Datos!$M$10,J15+1)</f>
        <v>3</v>
      </c>
      <c r="L15">
        <f>IFERROR(VLOOKUP(I15,Servicio1!$D$3:$F$34,3,0),0)</f>
        <v>0</v>
      </c>
      <c r="M15">
        <f>Datos!$M$10-N15</f>
        <v>6</v>
      </c>
      <c r="N15" s="70">
        <f>IFERROR(VLOOKUP(WORKDAY.INTL(I15,1,Servicio2!$O$10,Servicio2!$I$2:$I$41),Servicio1!$D$3:$I$34,6,0),0)</f>
        <v>0</v>
      </c>
      <c r="O15" s="58"/>
      <c r="P15" s="61">
        <f>Servicio3!I16</f>
        <v>45548</v>
      </c>
      <c r="Q15">
        <f>_xlfn.IFS(P15&lt;Servicio1!$D$3,"",P15&gt;=Servicio2!$F$2,"",TRUE,VLOOKUP(P15,Servicio1!$D$3:$E$34,2,1))</f>
        <v>5</v>
      </c>
      <c r="R15">
        <f>_xlfn.IFS(Q15=0,0,T15=Datos!$M$10,Q15,T15&lt;&gt;Datos!$M$10,Q15+1)</f>
        <v>5</v>
      </c>
      <c r="S15">
        <f>IFERROR(VLOOKUP(P15,Servicio1!$D$3:$F$34,3,0),0)</f>
        <v>0</v>
      </c>
      <c r="T15">
        <f>Datos!$M$10-U15</f>
        <v>6</v>
      </c>
      <c r="U15" s="70">
        <f>IFERROR(VLOOKUP(WORKDAY.INTL(P15,1,Servicio2!$O$10,Servicio2!$I$2:$I$41),Servicio1!$D$3:$I$34,6,0),0)</f>
        <v>0</v>
      </c>
      <c r="V15" s="58"/>
      <c r="W15" s="61">
        <f>Servicio3!L16</f>
        <v>45578</v>
      </c>
      <c r="X15" t="str">
        <f>_xlfn.IFS(W15&lt;Servicio1!$D$3,"",W15&gt;=Servicio2!$F$2,"",TRUE,VLOOKUP(W15,Servicio1!$D$3:$E$34,2,1))</f>
        <v/>
      </c>
      <c r="Y15" t="str">
        <f>_xlfn.IFS(X15=0,0,AA15=Datos!$M$10,X15,AA15&lt;&gt;Datos!$M$10,X15+1)</f>
        <v/>
      </c>
      <c r="Z15">
        <f>IFERROR(VLOOKUP(W15,Servicio1!$D$3:$F$34,3,0),0)</f>
        <v>0</v>
      </c>
      <c r="AA15">
        <f>Datos!$M$10-AB15</f>
        <v>6</v>
      </c>
      <c r="AB15" s="70">
        <f>IFERROR(VLOOKUP(WORKDAY.INTL(W15,1,Servicio2!$O$10,Servicio2!$I$2:$I$41),Servicio1!$D$3:$I$34,6,0),0)</f>
        <v>0</v>
      </c>
      <c r="AC15" s="58"/>
      <c r="AD15" s="61">
        <f>Servicio3!O16</f>
        <v>45609</v>
      </c>
      <c r="AE15" t="str">
        <f>_xlfn.IFS(AD15&lt;Servicio1!$D$3,"",AD15&gt;=Servicio2!$F$2,"",TRUE,VLOOKUP(AD15,Servicio1!$D$3:$E$34,2,1))</f>
        <v/>
      </c>
      <c r="AF15" t="str">
        <f>_xlfn.IFS(AE15=0,0,AH15=Datos!$M$10,AE15,AH15&lt;&gt;Datos!$M$10,AE15+1)</f>
        <v/>
      </c>
      <c r="AG15">
        <f>IFERROR(VLOOKUP(AD15,Servicio1!$D$3:$F$34,3,0),0)</f>
        <v>0</v>
      </c>
      <c r="AH15">
        <f>Datos!$M$10-AI15</f>
        <v>6</v>
      </c>
      <c r="AI15" s="70">
        <f>IFERROR(VLOOKUP(WORKDAY.INTL(AD15,1,Servicio2!$O$10,Servicio2!$I$2:$I$41),Servicio1!$D$3:$I$34,6,0),0)</f>
        <v>0</v>
      </c>
      <c r="AJ15" s="58"/>
      <c r="AK15" s="61">
        <f>Servicio3!R16</f>
        <v>45639</v>
      </c>
      <c r="AL15" t="str">
        <f>_xlfn.IFS(AK15&lt;Servicio1!$D$3,"",AK15&gt;=Servicio2!$F$2,"",TRUE,VLOOKUP(AK15,Servicio1!$D$3:$E$34,2,1))</f>
        <v/>
      </c>
      <c r="AM15" t="str">
        <f>_xlfn.IFS(AL15=0,0,AO15=Datos!$M$10,AL15,AO15&lt;&gt;Datos!$M$10,AL15+1)</f>
        <v/>
      </c>
      <c r="AN15">
        <f>IFERROR(VLOOKUP(AK15,Servicio1!$D$3:$F$34,3,0),0)</f>
        <v>0</v>
      </c>
      <c r="AO15">
        <f>Datos!$M$10-AP15</f>
        <v>6</v>
      </c>
      <c r="AP15" s="70">
        <f>IFERROR(VLOOKUP(WORKDAY.INTL(AK15,1,Servicio2!$O$10,Servicio2!$I$2:$I$41),Servicio1!$D$3:$I$34,6,0),0)</f>
        <v>0</v>
      </c>
      <c r="AQ15" s="58"/>
      <c r="AR15" s="61">
        <f>Servicio3!U16</f>
        <v>45670</v>
      </c>
      <c r="AS15" t="str">
        <f>_xlfn.IFS(AR15&lt;Servicio1!$D$3,"",AR15&gt;=Servicio2!$F$2,"",TRUE,VLOOKUP(AR15,Servicio1!$D$3:$E$34,2,1))</f>
        <v/>
      </c>
      <c r="AT15" t="str">
        <f>_xlfn.IFS(AS15=0,0,AV15=Datos!$M$10,AS15,AV15&lt;&gt;Datos!$M$10,AS15+1)</f>
        <v/>
      </c>
      <c r="AU15">
        <f>IFERROR(VLOOKUP(AR15,Servicio1!$D$3:$F$34,3,0),0)</f>
        <v>0</v>
      </c>
      <c r="AV15">
        <f>Datos!$M$10-AW15</f>
        <v>6</v>
      </c>
      <c r="AW15" s="70">
        <f>IFERROR(VLOOKUP(WORKDAY.INTL(AR15,1,Servicio2!$O$10,Servicio2!$I$2:$I$41),Servicio1!$D$3:$I$34,6,0),0)</f>
        <v>0</v>
      </c>
      <c r="AX15" s="58"/>
      <c r="AY15" s="61">
        <f>Servicio3!X16</f>
        <v>45701</v>
      </c>
      <c r="AZ15" t="str">
        <f>_xlfn.IFS(AY15&lt;Servicio1!$D$3,"",AY15&gt;=Servicio2!$F$2,"",TRUE,VLOOKUP(AY15,Servicio1!$D$3:$E$34,2,1))</f>
        <v/>
      </c>
      <c r="BA15" t="str">
        <f>_xlfn.IFS(AZ15=0,0,BC15=Datos!$M$10,AZ15,BC15&lt;&gt;Datos!$M$10,AZ15+1)</f>
        <v/>
      </c>
      <c r="BB15">
        <f>IFERROR(VLOOKUP(AY15,Servicio1!$D$3:$F$34,3,0),0)</f>
        <v>0</v>
      </c>
      <c r="BC15">
        <f>Datos!$M$10-BD15</f>
        <v>6</v>
      </c>
      <c r="BD15" s="70">
        <f>IFERROR(VLOOKUP(WORKDAY.INTL(AY15,1,Servicio2!$O$10,Servicio2!$I$2:$I$41),Servicio1!$D$3:$I$34,6,0),0)</f>
        <v>0</v>
      </c>
      <c r="BE15" s="58"/>
      <c r="BF15" s="61">
        <f>Servicio3!AA16</f>
        <v>45729</v>
      </c>
      <c r="BG15" t="str">
        <f>_xlfn.IFS(BF15&lt;Servicio1!$D$3,"",BF15&gt;=Servicio2!$F$2,"",TRUE,VLOOKUP(BF15,Servicio1!$D$3:$E$34,2,1))</f>
        <v/>
      </c>
      <c r="BH15" t="str">
        <f>_xlfn.IFS(BG15=0,0,BJ15=Datos!$M$10,BG15,BJ15&lt;&gt;Datos!$M$10,BG15+1)</f>
        <v/>
      </c>
      <c r="BI15">
        <f>IFERROR(VLOOKUP(BF15,Servicio1!$D$3:$F$34,3,0),0)</f>
        <v>0</v>
      </c>
      <c r="BJ15">
        <f>Datos!$M$10-BK15</f>
        <v>6</v>
      </c>
      <c r="BK15" s="70">
        <f>IFERROR(VLOOKUP(WORKDAY.INTL(BF15,1,Servicio2!$O$10,Servicio2!$I$2:$I$41),Servicio1!$D$3:$I$34,6,0),0)</f>
        <v>0</v>
      </c>
      <c r="BL15" s="58"/>
      <c r="BM15" s="61">
        <f>Servicio3!AD16</f>
        <v>45760</v>
      </c>
      <c r="BN15" t="str">
        <f>_xlfn.IFS(BM15&lt;Servicio1!$D$3,"",BM15&gt;=Servicio2!$F$2,"",TRUE,VLOOKUP(BM15,Servicio1!$D$3:$E$34,2,1))</f>
        <v/>
      </c>
      <c r="BO15" t="str">
        <f>_xlfn.IFS(BN15=0,0,BQ15=Datos!$M$10,BN15,BQ15&lt;&gt;Datos!$M$10,BN15+1)</f>
        <v/>
      </c>
      <c r="BP15">
        <f>IFERROR(VLOOKUP(BM15,Servicio1!$D$3:$F$34,3,0),0)</f>
        <v>0</v>
      </c>
      <c r="BQ15">
        <f>Datos!$M$10-BR15</f>
        <v>6</v>
      </c>
      <c r="BR15" s="70">
        <f>IFERROR(VLOOKUP(WORKDAY.INTL(BM15,1,Servicio2!$O$10,Servicio2!$I$2:$I$41),Servicio1!$D$3:$I$34,6,0),0)</f>
        <v>0</v>
      </c>
      <c r="BS15" s="58"/>
      <c r="BT15" s="61">
        <f>Servicio3!AG16</f>
        <v>45790</v>
      </c>
      <c r="BU15" t="str">
        <f>_xlfn.IFS(BT15&lt;Servicio1!$D$3,"",BT15&gt;=Servicio2!$F$2,"",TRUE,VLOOKUP(BT15,Servicio1!$D$3:$E$34,2,1))</f>
        <v/>
      </c>
      <c r="BV15" t="str">
        <f>_xlfn.IFS(BU15=0,0,BX15=Datos!$M$10,BU15,BX15&lt;&gt;Datos!$M$10,BU15+1)</f>
        <v/>
      </c>
      <c r="BW15">
        <f>IFERROR(VLOOKUP(BT15,Servicio1!$D$3:$F$34,3,0),0)</f>
        <v>0</v>
      </c>
      <c r="BX15">
        <f>Datos!$M$10-BY15</f>
        <v>6</v>
      </c>
      <c r="BY15" s="70">
        <f>IFERROR(VLOOKUP(WORKDAY.INTL(BT15,1,Servicio2!$O$10,Servicio2!$I$2:$I$41),Servicio1!$D$3:$I$34,6,0),0)</f>
        <v>0</v>
      </c>
      <c r="BZ15" s="58"/>
      <c r="CA15" s="61">
        <f>Servicio3!AJ16</f>
        <v>45821</v>
      </c>
      <c r="CB15" t="str">
        <f>_xlfn.IFS(CA15&lt;Servicio1!$D$3,"",CA15&gt;=Servicio2!$F$2,"",TRUE,VLOOKUP(CA15,Servicio1!$D$3:$E$34,2,1))</f>
        <v/>
      </c>
      <c r="CC15" t="str">
        <f>_xlfn.IFS(CB15=0,0,CE15=Datos!$M$10,CB15,CE15&lt;&gt;Datos!$M$10,CB15+1)</f>
        <v/>
      </c>
      <c r="CD15">
        <f>IFERROR(VLOOKUP(CA15,Servicio1!$D$3:$F$34,3,0),0)</f>
        <v>0</v>
      </c>
      <c r="CE15">
        <f>Datos!$M$10-CF15</f>
        <v>6</v>
      </c>
      <c r="CF15" s="70">
        <f>IFERROR(VLOOKUP(WORKDAY.INTL(CA15,1,Servicio2!$O$10,Servicio2!$I$2:$I$41),Servicio1!$D$3:$I$34,6,0),0)</f>
        <v>0</v>
      </c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</row>
    <row r="16" spans="1:223" s="57" customFormat="1">
      <c r="A16" s="58"/>
      <c r="B16" s="61">
        <f>Servicio3!C17</f>
        <v>45487</v>
      </c>
      <c r="C16" t="str">
        <f>_xlfn.IFS(B16&lt;Servicio1!$D$3,"",B16&gt;=Servicio2!$F$2,"",TRUE,VLOOKUP(B16,Servicio1!$D$3:$E$34,2,1))</f>
        <v/>
      </c>
      <c r="D16" t="str">
        <f>_xlfn.IFS(C16=0,0,F16=Datos!$M$10,C16,F16&lt;&gt;Datos!$M$10,C16+1)</f>
        <v/>
      </c>
      <c r="E16">
        <f>IFERROR(VLOOKUP(B16,Servicio1!$D$3:$F$34,3,0),0)</f>
        <v>0</v>
      </c>
      <c r="F16" s="1">
        <f>Datos!$M$10-G16</f>
        <v>6</v>
      </c>
      <c r="G16" s="62">
        <f>IFERROR(VLOOKUP(WORKDAY.INTL(B16,1,Servicio2!$O$10,Servicio2!$I$2:$I$41),Servicio1!$D$3:$I$34,6,0),0)</f>
        <v>0</v>
      </c>
      <c r="H16" s="58"/>
      <c r="I16" s="61">
        <f>Servicio3!F17</f>
        <v>45518</v>
      </c>
      <c r="J16">
        <f>_xlfn.IFS(I16&lt;Servicio1!$D$3,"",I16&gt;=Servicio2!$F$2,"",TRUE,VLOOKUP(I16,Servicio1!$D$3:$E$34,2,1))</f>
        <v>3</v>
      </c>
      <c r="K16">
        <f>_xlfn.IFS(J16=0,0,M16=Datos!$M$10,J16,M16&lt;&gt;Datos!$M$10,J16+1)</f>
        <v>3</v>
      </c>
      <c r="L16">
        <f>IFERROR(VLOOKUP(I16,Servicio1!$D$3:$F$34,3,0),0)</f>
        <v>0</v>
      </c>
      <c r="M16">
        <f>Datos!$M$10-N16</f>
        <v>6</v>
      </c>
      <c r="N16" s="70">
        <f>IFERROR(VLOOKUP(WORKDAY.INTL(I16,1,Servicio2!$O$10,Servicio2!$I$2:$I$41),Servicio1!$D$3:$I$34,6,0),0)</f>
        <v>0</v>
      </c>
      <c r="O16" s="58"/>
      <c r="P16" s="61">
        <f>Servicio3!I17</f>
        <v>45549</v>
      </c>
      <c r="Q16">
        <f>_xlfn.IFS(P16&lt;Servicio1!$D$3,"",P16&gt;=Servicio2!$F$2,"",TRUE,VLOOKUP(P16,Servicio1!$D$3:$E$34,2,1))</f>
        <v>5</v>
      </c>
      <c r="R16">
        <f>_xlfn.IFS(Q16=0,0,T16=Datos!$M$10,Q16,T16&lt;&gt;Datos!$M$10,Q16+1)</f>
        <v>5</v>
      </c>
      <c r="S16">
        <f>IFERROR(VLOOKUP(P16,Servicio1!$D$3:$F$34,3,0),0)</f>
        <v>0</v>
      </c>
      <c r="T16">
        <f>Datos!$M$10-U16</f>
        <v>6</v>
      </c>
      <c r="U16" s="70">
        <f>IFERROR(VLOOKUP(WORKDAY.INTL(P16,1,Servicio2!$O$10,Servicio2!$I$2:$I$41),Servicio1!$D$3:$I$34,6,0),0)</f>
        <v>0</v>
      </c>
      <c r="V16" s="58"/>
      <c r="W16" s="61">
        <f>Servicio3!L17</f>
        <v>45579</v>
      </c>
      <c r="X16" t="str">
        <f>_xlfn.IFS(W16&lt;Servicio1!$D$3,"",W16&gt;=Servicio2!$F$2,"",TRUE,VLOOKUP(W16,Servicio1!$D$3:$E$34,2,1))</f>
        <v/>
      </c>
      <c r="Y16" t="str">
        <f>_xlfn.IFS(X16=0,0,AA16=Datos!$M$10,X16,AA16&lt;&gt;Datos!$M$10,X16+1)</f>
        <v/>
      </c>
      <c r="Z16">
        <f>IFERROR(VLOOKUP(W16,Servicio1!$D$3:$F$34,3,0),0)</f>
        <v>0</v>
      </c>
      <c r="AA16">
        <f>Datos!$M$10-AB16</f>
        <v>6</v>
      </c>
      <c r="AB16" s="70">
        <f>IFERROR(VLOOKUP(WORKDAY.INTL(W16,1,Servicio2!$O$10,Servicio2!$I$2:$I$41),Servicio1!$D$3:$I$34,6,0),0)</f>
        <v>0</v>
      </c>
      <c r="AC16" s="58"/>
      <c r="AD16" s="61">
        <f>Servicio3!O17</f>
        <v>45610</v>
      </c>
      <c r="AE16" t="str">
        <f>_xlfn.IFS(AD16&lt;Servicio1!$D$3,"",AD16&gt;=Servicio2!$F$2,"",TRUE,VLOOKUP(AD16,Servicio1!$D$3:$E$34,2,1))</f>
        <v/>
      </c>
      <c r="AF16" t="str">
        <f>_xlfn.IFS(AE16=0,0,AH16=Datos!$M$10,AE16,AH16&lt;&gt;Datos!$M$10,AE16+1)</f>
        <v/>
      </c>
      <c r="AG16">
        <f>IFERROR(VLOOKUP(AD16,Servicio1!$D$3:$F$34,3,0),0)</f>
        <v>0</v>
      </c>
      <c r="AH16">
        <f>Datos!$M$10-AI16</f>
        <v>6</v>
      </c>
      <c r="AI16" s="70">
        <f>IFERROR(VLOOKUP(WORKDAY.INTL(AD16,1,Servicio2!$O$10,Servicio2!$I$2:$I$41),Servicio1!$D$3:$I$34,6,0),0)</f>
        <v>0</v>
      </c>
      <c r="AJ16" s="58"/>
      <c r="AK16" s="61">
        <f>Servicio3!R17</f>
        <v>45640</v>
      </c>
      <c r="AL16" t="str">
        <f>_xlfn.IFS(AK16&lt;Servicio1!$D$3,"",AK16&gt;=Servicio2!$F$2,"",TRUE,VLOOKUP(AK16,Servicio1!$D$3:$E$34,2,1))</f>
        <v/>
      </c>
      <c r="AM16" t="str">
        <f>_xlfn.IFS(AL16=0,0,AO16=Datos!$M$10,AL16,AO16&lt;&gt;Datos!$M$10,AL16+1)</f>
        <v/>
      </c>
      <c r="AN16">
        <f>IFERROR(VLOOKUP(AK16,Servicio1!$D$3:$F$34,3,0),0)</f>
        <v>0</v>
      </c>
      <c r="AO16">
        <f>Datos!$M$10-AP16</f>
        <v>6</v>
      </c>
      <c r="AP16" s="70">
        <f>IFERROR(VLOOKUP(WORKDAY.INTL(AK16,1,Servicio2!$O$10,Servicio2!$I$2:$I$41),Servicio1!$D$3:$I$34,6,0),0)</f>
        <v>0</v>
      </c>
      <c r="AQ16" s="58"/>
      <c r="AR16" s="61">
        <f>Servicio3!U17</f>
        <v>45671</v>
      </c>
      <c r="AS16" t="str">
        <f>_xlfn.IFS(AR16&lt;Servicio1!$D$3,"",AR16&gt;=Servicio2!$F$2,"",TRUE,VLOOKUP(AR16,Servicio1!$D$3:$E$34,2,1))</f>
        <v/>
      </c>
      <c r="AT16" t="str">
        <f>_xlfn.IFS(AS16=0,0,AV16=Datos!$M$10,AS16,AV16&lt;&gt;Datos!$M$10,AS16+1)</f>
        <v/>
      </c>
      <c r="AU16">
        <f>IFERROR(VLOOKUP(AR16,Servicio1!$D$3:$F$34,3,0),0)</f>
        <v>0</v>
      </c>
      <c r="AV16">
        <f>Datos!$M$10-AW16</f>
        <v>6</v>
      </c>
      <c r="AW16" s="70">
        <f>IFERROR(VLOOKUP(WORKDAY.INTL(AR16,1,Servicio2!$O$10,Servicio2!$I$2:$I$41),Servicio1!$D$3:$I$34,6,0),0)</f>
        <v>0</v>
      </c>
      <c r="AX16" s="58"/>
      <c r="AY16" s="61">
        <f>Servicio3!X17</f>
        <v>45702</v>
      </c>
      <c r="AZ16" t="str">
        <f>_xlfn.IFS(AY16&lt;Servicio1!$D$3,"",AY16&gt;=Servicio2!$F$2,"",TRUE,VLOOKUP(AY16,Servicio1!$D$3:$E$34,2,1))</f>
        <v/>
      </c>
      <c r="BA16" t="str">
        <f>_xlfn.IFS(AZ16=0,0,BC16=Datos!$M$10,AZ16,BC16&lt;&gt;Datos!$M$10,AZ16+1)</f>
        <v/>
      </c>
      <c r="BB16">
        <f>IFERROR(VLOOKUP(AY16,Servicio1!$D$3:$F$34,3,0),0)</f>
        <v>0</v>
      </c>
      <c r="BC16">
        <f>Datos!$M$10-BD16</f>
        <v>6</v>
      </c>
      <c r="BD16" s="70">
        <f>IFERROR(VLOOKUP(WORKDAY.INTL(AY16,1,Servicio2!$O$10,Servicio2!$I$2:$I$41),Servicio1!$D$3:$I$34,6,0),0)</f>
        <v>0</v>
      </c>
      <c r="BE16" s="58"/>
      <c r="BF16" s="61">
        <f>Servicio3!AA17</f>
        <v>45730</v>
      </c>
      <c r="BG16" t="str">
        <f>_xlfn.IFS(BF16&lt;Servicio1!$D$3,"",BF16&gt;=Servicio2!$F$2,"",TRUE,VLOOKUP(BF16,Servicio1!$D$3:$E$34,2,1))</f>
        <v/>
      </c>
      <c r="BH16" t="str">
        <f>_xlfn.IFS(BG16=0,0,BJ16=Datos!$M$10,BG16,BJ16&lt;&gt;Datos!$M$10,BG16+1)</f>
        <v/>
      </c>
      <c r="BI16">
        <f>IFERROR(VLOOKUP(BF16,Servicio1!$D$3:$F$34,3,0),0)</f>
        <v>0</v>
      </c>
      <c r="BJ16">
        <f>Datos!$M$10-BK16</f>
        <v>6</v>
      </c>
      <c r="BK16" s="70">
        <f>IFERROR(VLOOKUP(WORKDAY.INTL(BF16,1,Servicio2!$O$10,Servicio2!$I$2:$I$41),Servicio1!$D$3:$I$34,6,0),0)</f>
        <v>0</v>
      </c>
      <c r="BL16" s="58"/>
      <c r="BM16" s="61">
        <f>Servicio3!AD17</f>
        <v>45761</v>
      </c>
      <c r="BN16" t="str">
        <f>_xlfn.IFS(BM16&lt;Servicio1!$D$3,"",BM16&gt;=Servicio2!$F$2,"",TRUE,VLOOKUP(BM16,Servicio1!$D$3:$E$34,2,1))</f>
        <v/>
      </c>
      <c r="BO16" t="str">
        <f>_xlfn.IFS(BN16=0,0,BQ16=Datos!$M$10,BN16,BQ16&lt;&gt;Datos!$M$10,BN16+1)</f>
        <v/>
      </c>
      <c r="BP16">
        <f>IFERROR(VLOOKUP(BM16,Servicio1!$D$3:$F$34,3,0),0)</f>
        <v>0</v>
      </c>
      <c r="BQ16">
        <f>Datos!$M$10-BR16</f>
        <v>6</v>
      </c>
      <c r="BR16" s="70">
        <f>IFERROR(VLOOKUP(WORKDAY.INTL(BM16,1,Servicio2!$O$10,Servicio2!$I$2:$I$41),Servicio1!$D$3:$I$34,6,0),0)</f>
        <v>0</v>
      </c>
      <c r="BS16" s="58"/>
      <c r="BT16" s="61">
        <f>Servicio3!AG17</f>
        <v>45791</v>
      </c>
      <c r="BU16" t="str">
        <f>_xlfn.IFS(BT16&lt;Servicio1!$D$3,"",BT16&gt;=Servicio2!$F$2,"",TRUE,VLOOKUP(BT16,Servicio1!$D$3:$E$34,2,1))</f>
        <v/>
      </c>
      <c r="BV16" t="str">
        <f>_xlfn.IFS(BU16=0,0,BX16=Datos!$M$10,BU16,BX16&lt;&gt;Datos!$M$10,BU16+1)</f>
        <v/>
      </c>
      <c r="BW16">
        <f>IFERROR(VLOOKUP(BT16,Servicio1!$D$3:$F$34,3,0),0)</f>
        <v>0</v>
      </c>
      <c r="BX16">
        <f>Datos!$M$10-BY16</f>
        <v>6</v>
      </c>
      <c r="BY16" s="70">
        <f>IFERROR(VLOOKUP(WORKDAY.INTL(BT16,1,Servicio2!$O$10,Servicio2!$I$2:$I$41),Servicio1!$D$3:$I$34,6,0),0)</f>
        <v>0</v>
      </c>
      <c r="BZ16" s="58"/>
      <c r="CA16" s="61">
        <f>Servicio3!AJ17</f>
        <v>45822</v>
      </c>
      <c r="CB16" t="str">
        <f>_xlfn.IFS(CA16&lt;Servicio1!$D$3,"",CA16&gt;=Servicio2!$F$2,"",TRUE,VLOOKUP(CA16,Servicio1!$D$3:$E$34,2,1))</f>
        <v/>
      </c>
      <c r="CC16" t="str">
        <f>_xlfn.IFS(CB16=0,0,CE16=Datos!$M$10,CB16,CE16&lt;&gt;Datos!$M$10,CB16+1)</f>
        <v/>
      </c>
      <c r="CD16">
        <f>IFERROR(VLOOKUP(CA16,Servicio1!$D$3:$F$34,3,0),0)</f>
        <v>0</v>
      </c>
      <c r="CE16">
        <f>Datos!$M$10-CF16</f>
        <v>6</v>
      </c>
      <c r="CF16" s="70">
        <f>IFERROR(VLOOKUP(WORKDAY.INTL(CA16,1,Servicio2!$O$10,Servicio2!$I$2:$I$41),Servicio1!$D$3:$I$34,6,0),0)</f>
        <v>0</v>
      </c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</row>
    <row r="17" spans="1:223" s="57" customFormat="1">
      <c r="A17" s="58"/>
      <c r="B17" s="61">
        <f>Servicio3!C18</f>
        <v>45488</v>
      </c>
      <c r="C17" t="str">
        <f>_xlfn.IFS(B17&lt;Servicio1!$D$3,"",B17&gt;=Servicio2!$F$2,"",TRUE,VLOOKUP(B17,Servicio1!$D$3:$E$34,2,1))</f>
        <v/>
      </c>
      <c r="D17" t="str">
        <f>_xlfn.IFS(C17=0,0,F17=Datos!$M$10,C17,F17&lt;&gt;Datos!$M$10,C17+1)</f>
        <v/>
      </c>
      <c r="E17">
        <f>IFERROR(VLOOKUP(B17,Servicio1!$D$3:$F$34,3,0),0)</f>
        <v>0</v>
      </c>
      <c r="F17" s="1">
        <f>Datos!$M$10-G17</f>
        <v>6</v>
      </c>
      <c r="G17" s="62">
        <f>IFERROR(VLOOKUP(WORKDAY.INTL(B17,1,Servicio2!$O$10,Servicio2!$I$2:$I$41),Servicio1!$D$3:$I$34,6,0),0)</f>
        <v>0</v>
      </c>
      <c r="H17" s="58"/>
      <c r="I17" s="61">
        <f>Servicio3!F18</f>
        <v>45519</v>
      </c>
      <c r="J17">
        <f>_xlfn.IFS(I17&lt;Servicio1!$D$3,"",I17&gt;=Servicio2!$F$2,"",TRUE,VLOOKUP(I17,Servicio1!$D$3:$E$34,2,1))</f>
        <v>3</v>
      </c>
      <c r="K17">
        <f>_xlfn.IFS(J17=0,0,M17=Datos!$M$10,J17,M17&lt;&gt;Datos!$M$10,J17+1)</f>
        <v>3</v>
      </c>
      <c r="L17">
        <f>IFERROR(VLOOKUP(I17,Servicio1!$D$3:$F$34,3,0),0)</f>
        <v>0</v>
      </c>
      <c r="M17">
        <f>Datos!$M$10-N17</f>
        <v>6</v>
      </c>
      <c r="N17" s="70">
        <f>IFERROR(VLOOKUP(WORKDAY.INTL(I17,1,Servicio2!$O$10,Servicio2!$I$2:$I$41),Servicio1!$D$3:$I$34,6,0),0)</f>
        <v>0</v>
      </c>
      <c r="O17" s="58"/>
      <c r="P17" s="61">
        <f>Servicio3!I18</f>
        <v>45550</v>
      </c>
      <c r="Q17">
        <f>_xlfn.IFS(P17&lt;Servicio1!$D$3,"",P17&gt;=Servicio2!$F$2,"",TRUE,VLOOKUP(P17,Servicio1!$D$3:$E$34,2,1))</f>
        <v>5</v>
      </c>
      <c r="R17">
        <f>_xlfn.IFS(Q17=0,0,T17=Datos!$M$10,Q17,T17&lt;&gt;Datos!$M$10,Q17+1)</f>
        <v>5</v>
      </c>
      <c r="S17">
        <f>IFERROR(VLOOKUP(P17,Servicio1!$D$3:$F$34,3,0),0)</f>
        <v>0</v>
      </c>
      <c r="T17">
        <f>Datos!$M$10-U17</f>
        <v>6</v>
      </c>
      <c r="U17" s="70">
        <f>IFERROR(VLOOKUP(WORKDAY.INTL(P17,1,Servicio2!$O$10,Servicio2!$I$2:$I$41),Servicio1!$D$3:$I$34,6,0),0)</f>
        <v>0</v>
      </c>
      <c r="V17" s="58"/>
      <c r="W17" s="61">
        <f>Servicio3!L18</f>
        <v>45580</v>
      </c>
      <c r="X17" t="str">
        <f>_xlfn.IFS(W17&lt;Servicio1!$D$3,"",W17&gt;=Servicio2!$F$2,"",TRUE,VLOOKUP(W17,Servicio1!$D$3:$E$34,2,1))</f>
        <v/>
      </c>
      <c r="Y17" t="str">
        <f>_xlfn.IFS(X17=0,0,AA17=Datos!$M$10,X17,AA17&lt;&gt;Datos!$M$10,X17+1)</f>
        <v/>
      </c>
      <c r="Z17">
        <f>IFERROR(VLOOKUP(W17,Servicio1!$D$3:$F$34,3,0),0)</f>
        <v>0</v>
      </c>
      <c r="AA17">
        <f>Datos!$M$10-AB17</f>
        <v>6</v>
      </c>
      <c r="AB17" s="70">
        <f>IFERROR(VLOOKUP(WORKDAY.INTL(W17,1,Servicio2!$O$10,Servicio2!$I$2:$I$41),Servicio1!$D$3:$I$34,6,0),0)</f>
        <v>0</v>
      </c>
      <c r="AC17" s="58"/>
      <c r="AD17" s="61">
        <f>Servicio3!O18</f>
        <v>45611</v>
      </c>
      <c r="AE17" t="str">
        <f>_xlfn.IFS(AD17&lt;Servicio1!$D$3,"",AD17&gt;=Servicio2!$F$2,"",TRUE,VLOOKUP(AD17,Servicio1!$D$3:$E$34,2,1))</f>
        <v/>
      </c>
      <c r="AF17" t="str">
        <f>_xlfn.IFS(AE17=0,0,AH17=Datos!$M$10,AE17,AH17&lt;&gt;Datos!$M$10,AE17+1)</f>
        <v/>
      </c>
      <c r="AG17">
        <f>IFERROR(VLOOKUP(AD17,Servicio1!$D$3:$F$34,3,0),0)</f>
        <v>0</v>
      </c>
      <c r="AH17">
        <f>Datos!$M$10-AI17</f>
        <v>6</v>
      </c>
      <c r="AI17" s="70">
        <f>IFERROR(VLOOKUP(WORKDAY.INTL(AD17,1,Servicio2!$O$10,Servicio2!$I$2:$I$41),Servicio1!$D$3:$I$34,6,0),0)</f>
        <v>0</v>
      </c>
      <c r="AJ17" s="58"/>
      <c r="AK17" s="61">
        <f>Servicio3!R18</f>
        <v>45641</v>
      </c>
      <c r="AL17" t="str">
        <f>_xlfn.IFS(AK17&lt;Servicio1!$D$3,"",AK17&gt;=Servicio2!$F$2,"",TRUE,VLOOKUP(AK17,Servicio1!$D$3:$E$34,2,1))</f>
        <v/>
      </c>
      <c r="AM17" t="str">
        <f>_xlfn.IFS(AL17=0,0,AO17=Datos!$M$10,AL17,AO17&lt;&gt;Datos!$M$10,AL17+1)</f>
        <v/>
      </c>
      <c r="AN17">
        <f>IFERROR(VLOOKUP(AK17,Servicio1!$D$3:$F$34,3,0),0)</f>
        <v>0</v>
      </c>
      <c r="AO17">
        <f>Datos!$M$10-AP17</f>
        <v>6</v>
      </c>
      <c r="AP17" s="70">
        <f>IFERROR(VLOOKUP(WORKDAY.INTL(AK17,1,Servicio2!$O$10,Servicio2!$I$2:$I$41),Servicio1!$D$3:$I$34,6,0),0)</f>
        <v>0</v>
      </c>
      <c r="AQ17" s="58"/>
      <c r="AR17" s="61">
        <f>Servicio3!U18</f>
        <v>45672</v>
      </c>
      <c r="AS17" t="str">
        <f>_xlfn.IFS(AR17&lt;Servicio1!$D$3,"",AR17&gt;=Servicio2!$F$2,"",TRUE,VLOOKUP(AR17,Servicio1!$D$3:$E$34,2,1))</f>
        <v/>
      </c>
      <c r="AT17" t="str">
        <f>_xlfn.IFS(AS17=0,0,AV17=Datos!$M$10,AS17,AV17&lt;&gt;Datos!$M$10,AS17+1)</f>
        <v/>
      </c>
      <c r="AU17">
        <f>IFERROR(VLOOKUP(AR17,Servicio1!$D$3:$F$34,3,0),0)</f>
        <v>0</v>
      </c>
      <c r="AV17">
        <f>Datos!$M$10-AW17</f>
        <v>6</v>
      </c>
      <c r="AW17" s="70">
        <f>IFERROR(VLOOKUP(WORKDAY.INTL(AR17,1,Servicio2!$O$10,Servicio2!$I$2:$I$41),Servicio1!$D$3:$I$34,6,0),0)</f>
        <v>0</v>
      </c>
      <c r="AX17" s="58"/>
      <c r="AY17" s="61">
        <f>Servicio3!X18</f>
        <v>45703</v>
      </c>
      <c r="AZ17" t="str">
        <f>_xlfn.IFS(AY17&lt;Servicio1!$D$3,"",AY17&gt;=Servicio2!$F$2,"",TRUE,VLOOKUP(AY17,Servicio1!$D$3:$E$34,2,1))</f>
        <v/>
      </c>
      <c r="BA17" t="str">
        <f>_xlfn.IFS(AZ17=0,0,BC17=Datos!$M$10,AZ17,BC17&lt;&gt;Datos!$M$10,AZ17+1)</f>
        <v/>
      </c>
      <c r="BB17">
        <f>IFERROR(VLOOKUP(AY17,Servicio1!$D$3:$F$34,3,0),0)</f>
        <v>0</v>
      </c>
      <c r="BC17">
        <f>Datos!$M$10-BD17</f>
        <v>6</v>
      </c>
      <c r="BD17" s="70">
        <f>IFERROR(VLOOKUP(WORKDAY.INTL(AY17,1,Servicio2!$O$10,Servicio2!$I$2:$I$41),Servicio1!$D$3:$I$34,6,0),0)</f>
        <v>0</v>
      </c>
      <c r="BE17" s="58"/>
      <c r="BF17" s="61">
        <f>Servicio3!AA18</f>
        <v>45731</v>
      </c>
      <c r="BG17" t="str">
        <f>_xlfn.IFS(BF17&lt;Servicio1!$D$3,"",BF17&gt;=Servicio2!$F$2,"",TRUE,VLOOKUP(BF17,Servicio1!$D$3:$E$34,2,1))</f>
        <v/>
      </c>
      <c r="BH17" t="str">
        <f>_xlfn.IFS(BG17=0,0,BJ17=Datos!$M$10,BG17,BJ17&lt;&gt;Datos!$M$10,BG17+1)</f>
        <v/>
      </c>
      <c r="BI17">
        <f>IFERROR(VLOOKUP(BF17,Servicio1!$D$3:$F$34,3,0),0)</f>
        <v>0</v>
      </c>
      <c r="BJ17">
        <f>Datos!$M$10-BK17</f>
        <v>6</v>
      </c>
      <c r="BK17" s="70">
        <f>IFERROR(VLOOKUP(WORKDAY.INTL(BF17,1,Servicio2!$O$10,Servicio2!$I$2:$I$41),Servicio1!$D$3:$I$34,6,0),0)</f>
        <v>0</v>
      </c>
      <c r="BL17" s="58"/>
      <c r="BM17" s="61">
        <f>Servicio3!AD18</f>
        <v>45762</v>
      </c>
      <c r="BN17" t="str">
        <f>_xlfn.IFS(BM17&lt;Servicio1!$D$3,"",BM17&gt;=Servicio2!$F$2,"",TRUE,VLOOKUP(BM17,Servicio1!$D$3:$E$34,2,1))</f>
        <v/>
      </c>
      <c r="BO17" t="str">
        <f>_xlfn.IFS(BN17=0,0,BQ17=Datos!$M$10,BN17,BQ17&lt;&gt;Datos!$M$10,BN17+1)</f>
        <v/>
      </c>
      <c r="BP17">
        <f>IFERROR(VLOOKUP(BM17,Servicio1!$D$3:$F$34,3,0),0)</f>
        <v>0</v>
      </c>
      <c r="BQ17">
        <f>Datos!$M$10-BR17</f>
        <v>6</v>
      </c>
      <c r="BR17" s="70">
        <f>IFERROR(VLOOKUP(WORKDAY.INTL(BM17,1,Servicio2!$O$10,Servicio2!$I$2:$I$41),Servicio1!$D$3:$I$34,6,0),0)</f>
        <v>0</v>
      </c>
      <c r="BS17" s="58"/>
      <c r="BT17" s="61">
        <f>Servicio3!AG18</f>
        <v>45792</v>
      </c>
      <c r="BU17" t="str">
        <f>_xlfn.IFS(BT17&lt;Servicio1!$D$3,"",BT17&gt;=Servicio2!$F$2,"",TRUE,VLOOKUP(BT17,Servicio1!$D$3:$E$34,2,1))</f>
        <v/>
      </c>
      <c r="BV17" t="str">
        <f>_xlfn.IFS(BU17=0,0,BX17=Datos!$M$10,BU17,BX17&lt;&gt;Datos!$M$10,BU17+1)</f>
        <v/>
      </c>
      <c r="BW17">
        <f>IFERROR(VLOOKUP(BT17,Servicio1!$D$3:$F$34,3,0),0)</f>
        <v>0</v>
      </c>
      <c r="BX17">
        <f>Datos!$M$10-BY17</f>
        <v>6</v>
      </c>
      <c r="BY17" s="70">
        <f>IFERROR(VLOOKUP(WORKDAY.INTL(BT17,1,Servicio2!$O$10,Servicio2!$I$2:$I$41),Servicio1!$D$3:$I$34,6,0),0)</f>
        <v>0</v>
      </c>
      <c r="BZ17" s="58"/>
      <c r="CA17" s="61">
        <f>Servicio3!AJ18</f>
        <v>45823</v>
      </c>
      <c r="CB17" t="str">
        <f>_xlfn.IFS(CA17&lt;Servicio1!$D$3,"",CA17&gt;=Servicio2!$F$2,"",TRUE,VLOOKUP(CA17,Servicio1!$D$3:$E$34,2,1))</f>
        <v/>
      </c>
      <c r="CC17" t="str">
        <f>_xlfn.IFS(CB17=0,0,CE17=Datos!$M$10,CB17,CE17&lt;&gt;Datos!$M$10,CB17+1)</f>
        <v/>
      </c>
      <c r="CD17">
        <f>IFERROR(VLOOKUP(CA17,Servicio1!$D$3:$F$34,3,0),0)</f>
        <v>0</v>
      </c>
      <c r="CE17">
        <f>Datos!$M$10-CF17</f>
        <v>6</v>
      </c>
      <c r="CF17" s="70">
        <f>IFERROR(VLOOKUP(WORKDAY.INTL(CA17,1,Servicio2!$O$10,Servicio2!$I$2:$I$41),Servicio1!$D$3:$I$34,6,0),0)</f>
        <v>0</v>
      </c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</row>
    <row r="18" spans="1:223" s="57" customFormat="1">
      <c r="A18" s="58"/>
      <c r="B18" s="61">
        <f>Servicio3!C19</f>
        <v>45489</v>
      </c>
      <c r="C18" t="str">
        <f>_xlfn.IFS(B18&lt;Servicio1!$D$3,"",B18&gt;=Servicio2!$F$2,"",TRUE,VLOOKUP(B18,Servicio1!$D$3:$E$34,2,1))</f>
        <v/>
      </c>
      <c r="D18" t="str">
        <f>_xlfn.IFS(C18=0,0,F18=Datos!$M$10,C18,F18&lt;&gt;Datos!$M$10,C18+1)</f>
        <v/>
      </c>
      <c r="E18">
        <f>IFERROR(VLOOKUP(B18,Servicio1!$D$3:$F$34,3,0),0)</f>
        <v>0</v>
      </c>
      <c r="F18" s="1">
        <f>Datos!$M$10-G18</f>
        <v>6</v>
      </c>
      <c r="G18" s="62">
        <f>IFERROR(VLOOKUP(WORKDAY.INTL(B18,1,Servicio2!$O$10,Servicio2!$I$2:$I$41),Servicio1!$D$3:$I$34,6,0),0)</f>
        <v>0</v>
      </c>
      <c r="H18" s="58"/>
      <c r="I18" s="61">
        <f>Servicio3!F19</f>
        <v>45520</v>
      </c>
      <c r="J18">
        <f>_xlfn.IFS(I18&lt;Servicio1!$D$3,"",I18&gt;=Servicio2!$F$2,"",TRUE,VLOOKUP(I18,Servicio1!$D$3:$E$34,2,1))</f>
        <v>3</v>
      </c>
      <c r="K18">
        <f>_xlfn.IFS(J18=0,0,M18=Datos!$M$10,J18,M18&lt;&gt;Datos!$M$10,J18+1)</f>
        <v>3</v>
      </c>
      <c r="L18">
        <f>IFERROR(VLOOKUP(I18,Servicio1!$D$3:$F$34,3,0),0)</f>
        <v>0</v>
      </c>
      <c r="M18">
        <f>Datos!$M$10-N18</f>
        <v>6</v>
      </c>
      <c r="N18" s="70">
        <f>IFERROR(VLOOKUP(WORKDAY.INTL(I18,1,Servicio2!$O$10,Servicio2!$I$2:$I$41),Servicio1!$D$3:$I$34,6,0),0)</f>
        <v>0</v>
      </c>
      <c r="O18" s="58"/>
      <c r="P18" s="61">
        <f>Servicio3!I19</f>
        <v>45551</v>
      </c>
      <c r="Q18">
        <f>_xlfn.IFS(P18&lt;Servicio1!$D$3,"",P18&gt;=Servicio2!$F$2,"",TRUE,VLOOKUP(P18,Servicio1!$D$3:$E$34,2,1))</f>
        <v>5</v>
      </c>
      <c r="R18">
        <f>_xlfn.IFS(Q18=0,0,T18=Datos!$M$10,Q18,T18&lt;&gt;Datos!$M$10,Q18+1)</f>
        <v>5</v>
      </c>
      <c r="S18">
        <f>IFERROR(VLOOKUP(P18,Servicio1!$D$3:$F$34,3,0),0)</f>
        <v>0</v>
      </c>
      <c r="T18">
        <f>Datos!$M$10-U18</f>
        <v>6</v>
      </c>
      <c r="U18" s="70">
        <f>IFERROR(VLOOKUP(WORKDAY.INTL(P18,1,Servicio2!$O$10,Servicio2!$I$2:$I$41),Servicio1!$D$3:$I$34,6,0),0)</f>
        <v>0</v>
      </c>
      <c r="V18" s="58"/>
      <c r="W18" s="61">
        <f>Servicio3!L19</f>
        <v>45581</v>
      </c>
      <c r="X18" t="str">
        <f>_xlfn.IFS(W18&lt;Servicio1!$D$3,"",W18&gt;=Servicio2!$F$2,"",TRUE,VLOOKUP(W18,Servicio1!$D$3:$E$34,2,1))</f>
        <v/>
      </c>
      <c r="Y18" t="str">
        <f>_xlfn.IFS(X18=0,0,AA18=Datos!$M$10,X18,AA18&lt;&gt;Datos!$M$10,X18+1)</f>
        <v/>
      </c>
      <c r="Z18">
        <f>IFERROR(VLOOKUP(W18,Servicio1!$D$3:$F$34,3,0),0)</f>
        <v>0</v>
      </c>
      <c r="AA18">
        <f>Datos!$M$10-AB18</f>
        <v>6</v>
      </c>
      <c r="AB18" s="70">
        <f>IFERROR(VLOOKUP(WORKDAY.INTL(W18,1,Servicio2!$O$10,Servicio2!$I$2:$I$41),Servicio1!$D$3:$I$34,6,0),0)</f>
        <v>0</v>
      </c>
      <c r="AC18" s="58"/>
      <c r="AD18" s="61">
        <f>Servicio3!O19</f>
        <v>45612</v>
      </c>
      <c r="AE18" t="str">
        <f>_xlfn.IFS(AD18&lt;Servicio1!$D$3,"",AD18&gt;=Servicio2!$F$2,"",TRUE,VLOOKUP(AD18,Servicio1!$D$3:$E$34,2,1))</f>
        <v/>
      </c>
      <c r="AF18" t="str">
        <f>_xlfn.IFS(AE18=0,0,AH18=Datos!$M$10,AE18,AH18&lt;&gt;Datos!$M$10,AE18+1)</f>
        <v/>
      </c>
      <c r="AG18">
        <f>IFERROR(VLOOKUP(AD18,Servicio1!$D$3:$F$34,3,0),0)</f>
        <v>0</v>
      </c>
      <c r="AH18">
        <f>Datos!$M$10-AI18</f>
        <v>6</v>
      </c>
      <c r="AI18" s="70">
        <f>IFERROR(VLOOKUP(WORKDAY.INTL(AD18,1,Servicio2!$O$10,Servicio2!$I$2:$I$41),Servicio1!$D$3:$I$34,6,0),0)</f>
        <v>0</v>
      </c>
      <c r="AJ18" s="58"/>
      <c r="AK18" s="61">
        <f>Servicio3!R19</f>
        <v>45642</v>
      </c>
      <c r="AL18" t="str">
        <f>_xlfn.IFS(AK18&lt;Servicio1!$D$3,"",AK18&gt;=Servicio2!$F$2,"",TRUE,VLOOKUP(AK18,Servicio1!$D$3:$E$34,2,1))</f>
        <v/>
      </c>
      <c r="AM18" t="str">
        <f>_xlfn.IFS(AL18=0,0,AO18=Datos!$M$10,AL18,AO18&lt;&gt;Datos!$M$10,AL18+1)</f>
        <v/>
      </c>
      <c r="AN18">
        <f>IFERROR(VLOOKUP(AK18,Servicio1!$D$3:$F$34,3,0),0)</f>
        <v>0</v>
      </c>
      <c r="AO18">
        <f>Datos!$M$10-AP18</f>
        <v>6</v>
      </c>
      <c r="AP18" s="70">
        <f>IFERROR(VLOOKUP(WORKDAY.INTL(AK18,1,Servicio2!$O$10,Servicio2!$I$2:$I$41),Servicio1!$D$3:$I$34,6,0),0)</f>
        <v>0</v>
      </c>
      <c r="AQ18" s="58"/>
      <c r="AR18" s="61">
        <f>Servicio3!U19</f>
        <v>45673</v>
      </c>
      <c r="AS18" t="str">
        <f>_xlfn.IFS(AR18&lt;Servicio1!$D$3,"",AR18&gt;=Servicio2!$F$2,"",TRUE,VLOOKUP(AR18,Servicio1!$D$3:$E$34,2,1))</f>
        <v/>
      </c>
      <c r="AT18" t="str">
        <f>_xlfn.IFS(AS18=0,0,AV18=Datos!$M$10,AS18,AV18&lt;&gt;Datos!$M$10,AS18+1)</f>
        <v/>
      </c>
      <c r="AU18">
        <f>IFERROR(VLOOKUP(AR18,Servicio1!$D$3:$F$34,3,0),0)</f>
        <v>0</v>
      </c>
      <c r="AV18">
        <f>Datos!$M$10-AW18</f>
        <v>6</v>
      </c>
      <c r="AW18" s="70">
        <f>IFERROR(VLOOKUP(WORKDAY.INTL(AR18,1,Servicio2!$O$10,Servicio2!$I$2:$I$41),Servicio1!$D$3:$I$34,6,0),0)</f>
        <v>0</v>
      </c>
      <c r="AX18" s="58"/>
      <c r="AY18" s="61">
        <f>Servicio3!X19</f>
        <v>45704</v>
      </c>
      <c r="AZ18" t="str">
        <f>_xlfn.IFS(AY18&lt;Servicio1!$D$3,"",AY18&gt;=Servicio2!$F$2,"",TRUE,VLOOKUP(AY18,Servicio1!$D$3:$E$34,2,1))</f>
        <v/>
      </c>
      <c r="BA18" t="str">
        <f>_xlfn.IFS(AZ18=0,0,BC18=Datos!$M$10,AZ18,BC18&lt;&gt;Datos!$M$10,AZ18+1)</f>
        <v/>
      </c>
      <c r="BB18">
        <f>IFERROR(VLOOKUP(AY18,Servicio1!$D$3:$F$34,3,0),0)</f>
        <v>0</v>
      </c>
      <c r="BC18">
        <f>Datos!$M$10-BD18</f>
        <v>6</v>
      </c>
      <c r="BD18" s="70">
        <f>IFERROR(VLOOKUP(WORKDAY.INTL(AY18,1,Servicio2!$O$10,Servicio2!$I$2:$I$41),Servicio1!$D$3:$I$34,6,0),0)</f>
        <v>0</v>
      </c>
      <c r="BE18" s="58"/>
      <c r="BF18" s="61">
        <f>Servicio3!AA19</f>
        <v>45732</v>
      </c>
      <c r="BG18" t="str">
        <f>_xlfn.IFS(BF18&lt;Servicio1!$D$3,"",BF18&gt;=Servicio2!$F$2,"",TRUE,VLOOKUP(BF18,Servicio1!$D$3:$E$34,2,1))</f>
        <v/>
      </c>
      <c r="BH18" t="str">
        <f>_xlfn.IFS(BG18=0,0,BJ18=Datos!$M$10,BG18,BJ18&lt;&gt;Datos!$M$10,BG18+1)</f>
        <v/>
      </c>
      <c r="BI18">
        <f>IFERROR(VLOOKUP(BF18,Servicio1!$D$3:$F$34,3,0),0)</f>
        <v>0</v>
      </c>
      <c r="BJ18">
        <f>Datos!$M$10-BK18</f>
        <v>6</v>
      </c>
      <c r="BK18" s="70">
        <f>IFERROR(VLOOKUP(WORKDAY.INTL(BF18,1,Servicio2!$O$10,Servicio2!$I$2:$I$41),Servicio1!$D$3:$I$34,6,0),0)</f>
        <v>0</v>
      </c>
      <c r="BL18" s="58"/>
      <c r="BM18" s="61">
        <f>Servicio3!AD19</f>
        <v>45763</v>
      </c>
      <c r="BN18" t="str">
        <f>_xlfn.IFS(BM18&lt;Servicio1!$D$3,"",BM18&gt;=Servicio2!$F$2,"",TRUE,VLOOKUP(BM18,Servicio1!$D$3:$E$34,2,1))</f>
        <v/>
      </c>
      <c r="BO18" t="str">
        <f>_xlfn.IFS(BN18=0,0,BQ18=Datos!$M$10,BN18,BQ18&lt;&gt;Datos!$M$10,BN18+1)</f>
        <v/>
      </c>
      <c r="BP18">
        <f>IFERROR(VLOOKUP(BM18,Servicio1!$D$3:$F$34,3,0),0)</f>
        <v>0</v>
      </c>
      <c r="BQ18">
        <f>Datos!$M$10-BR18</f>
        <v>6</v>
      </c>
      <c r="BR18" s="70">
        <f>IFERROR(VLOOKUP(WORKDAY.INTL(BM18,1,Servicio2!$O$10,Servicio2!$I$2:$I$41),Servicio1!$D$3:$I$34,6,0),0)</f>
        <v>0</v>
      </c>
      <c r="BS18" s="58"/>
      <c r="BT18" s="61">
        <f>Servicio3!AG19</f>
        <v>45793</v>
      </c>
      <c r="BU18" t="str">
        <f>_xlfn.IFS(BT18&lt;Servicio1!$D$3,"",BT18&gt;=Servicio2!$F$2,"",TRUE,VLOOKUP(BT18,Servicio1!$D$3:$E$34,2,1))</f>
        <v/>
      </c>
      <c r="BV18" t="str">
        <f>_xlfn.IFS(BU18=0,0,BX18=Datos!$M$10,BU18,BX18&lt;&gt;Datos!$M$10,BU18+1)</f>
        <v/>
      </c>
      <c r="BW18">
        <f>IFERROR(VLOOKUP(BT18,Servicio1!$D$3:$F$34,3,0),0)</f>
        <v>0</v>
      </c>
      <c r="BX18">
        <f>Datos!$M$10-BY18</f>
        <v>6</v>
      </c>
      <c r="BY18" s="70">
        <f>IFERROR(VLOOKUP(WORKDAY.INTL(BT18,1,Servicio2!$O$10,Servicio2!$I$2:$I$41),Servicio1!$D$3:$I$34,6,0),0)</f>
        <v>0</v>
      </c>
      <c r="BZ18" s="58"/>
      <c r="CA18" s="61">
        <f>Servicio3!AJ19</f>
        <v>45824</v>
      </c>
      <c r="CB18" t="str">
        <f>_xlfn.IFS(CA18&lt;Servicio1!$D$3,"",CA18&gt;=Servicio2!$F$2,"",TRUE,VLOOKUP(CA18,Servicio1!$D$3:$E$34,2,1))</f>
        <v/>
      </c>
      <c r="CC18" t="str">
        <f>_xlfn.IFS(CB18=0,0,CE18=Datos!$M$10,CB18,CE18&lt;&gt;Datos!$M$10,CB18+1)</f>
        <v/>
      </c>
      <c r="CD18">
        <f>IFERROR(VLOOKUP(CA18,Servicio1!$D$3:$F$34,3,0),0)</f>
        <v>0</v>
      </c>
      <c r="CE18">
        <f>Datos!$M$10-CF18</f>
        <v>6</v>
      </c>
      <c r="CF18" s="70">
        <f>IFERROR(VLOOKUP(WORKDAY.INTL(CA18,1,Servicio2!$O$10,Servicio2!$I$2:$I$41),Servicio1!$D$3:$I$34,6,0),0)</f>
        <v>0</v>
      </c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</row>
    <row r="19" spans="1:223" s="57" customFormat="1">
      <c r="A19" s="58"/>
      <c r="B19" s="61">
        <f>Servicio3!C20</f>
        <v>45490</v>
      </c>
      <c r="C19" t="str">
        <f>_xlfn.IFS(B19&lt;Servicio1!$D$3,"",B19&gt;=Servicio2!$F$2,"",TRUE,VLOOKUP(B19,Servicio1!$D$3:$E$34,2,1))</f>
        <v/>
      </c>
      <c r="D19" t="str">
        <f>_xlfn.IFS(C19=0,0,F19=Datos!$M$10,C19,F19&lt;&gt;Datos!$M$10,C19+1)</f>
        <v/>
      </c>
      <c r="E19">
        <f>IFERROR(VLOOKUP(B19,Servicio1!$D$3:$F$34,3,0),0)</f>
        <v>0</v>
      </c>
      <c r="F19" s="1">
        <f>Datos!$M$10-G19</f>
        <v>6</v>
      </c>
      <c r="G19" s="62">
        <f>IFERROR(VLOOKUP(WORKDAY.INTL(B19,1,Servicio2!$O$10,Servicio2!$I$2:$I$41),Servicio1!$D$3:$I$34,6,0),0)</f>
        <v>0</v>
      </c>
      <c r="H19" s="58"/>
      <c r="I19" s="61">
        <f>Servicio3!F20</f>
        <v>45521</v>
      </c>
      <c r="J19">
        <f>_xlfn.IFS(I19&lt;Servicio1!$D$3,"",I19&gt;=Servicio2!$F$2,"",TRUE,VLOOKUP(I19,Servicio1!$D$3:$E$34,2,1))</f>
        <v>3</v>
      </c>
      <c r="K19">
        <f>_xlfn.IFS(J19=0,0,M19=Datos!$M$10,J19,M19&lt;&gt;Datos!$M$10,J19+1)</f>
        <v>3</v>
      </c>
      <c r="L19">
        <f>IFERROR(VLOOKUP(I19,Servicio1!$D$3:$F$34,3,0),0)</f>
        <v>0</v>
      </c>
      <c r="M19">
        <f>Datos!$M$10-N19</f>
        <v>6</v>
      </c>
      <c r="N19" s="70">
        <f>IFERROR(VLOOKUP(WORKDAY.INTL(I19,1,Servicio2!$O$10,Servicio2!$I$2:$I$41),Servicio1!$D$3:$I$34,6,0),0)</f>
        <v>0</v>
      </c>
      <c r="O19" s="58"/>
      <c r="P19" s="61">
        <f>Servicio3!I20</f>
        <v>45552</v>
      </c>
      <c r="Q19">
        <f>_xlfn.IFS(P19&lt;Servicio1!$D$3,"",P19&gt;=Servicio2!$F$2,"",TRUE,VLOOKUP(P19,Servicio1!$D$3:$E$34,2,1))</f>
        <v>5</v>
      </c>
      <c r="R19">
        <f>_xlfn.IFS(Q19=0,0,T19=Datos!$M$10,Q19,T19&lt;&gt;Datos!$M$10,Q19+1)</f>
        <v>5</v>
      </c>
      <c r="S19">
        <f>IFERROR(VLOOKUP(P19,Servicio1!$D$3:$F$34,3,0),0)</f>
        <v>0</v>
      </c>
      <c r="T19">
        <f>Datos!$M$10-U19</f>
        <v>6</v>
      </c>
      <c r="U19" s="70">
        <f>IFERROR(VLOOKUP(WORKDAY.INTL(P19,1,Servicio2!$O$10,Servicio2!$I$2:$I$41),Servicio1!$D$3:$I$34,6,0),0)</f>
        <v>0</v>
      </c>
      <c r="V19" s="58"/>
      <c r="W19" s="61">
        <f>Servicio3!L20</f>
        <v>45582</v>
      </c>
      <c r="X19" t="str">
        <f>_xlfn.IFS(W19&lt;Servicio1!$D$3,"",W19&gt;=Servicio2!$F$2,"",TRUE,VLOOKUP(W19,Servicio1!$D$3:$E$34,2,1))</f>
        <v/>
      </c>
      <c r="Y19" t="str">
        <f>_xlfn.IFS(X19=0,0,AA19=Datos!$M$10,X19,AA19&lt;&gt;Datos!$M$10,X19+1)</f>
        <v/>
      </c>
      <c r="Z19">
        <f>IFERROR(VLOOKUP(W19,Servicio1!$D$3:$F$34,3,0),0)</f>
        <v>0</v>
      </c>
      <c r="AA19">
        <f>Datos!$M$10-AB19</f>
        <v>6</v>
      </c>
      <c r="AB19" s="70">
        <f>IFERROR(VLOOKUP(WORKDAY.INTL(W19,1,Servicio2!$O$10,Servicio2!$I$2:$I$41),Servicio1!$D$3:$I$34,6,0),0)</f>
        <v>0</v>
      </c>
      <c r="AC19" s="58"/>
      <c r="AD19" s="61">
        <f>Servicio3!O20</f>
        <v>45613</v>
      </c>
      <c r="AE19" t="str">
        <f>_xlfn.IFS(AD19&lt;Servicio1!$D$3,"",AD19&gt;=Servicio2!$F$2,"",TRUE,VLOOKUP(AD19,Servicio1!$D$3:$E$34,2,1))</f>
        <v/>
      </c>
      <c r="AF19" t="str">
        <f>_xlfn.IFS(AE19=0,0,AH19=Datos!$M$10,AE19,AH19&lt;&gt;Datos!$M$10,AE19+1)</f>
        <v/>
      </c>
      <c r="AG19">
        <f>IFERROR(VLOOKUP(AD19,Servicio1!$D$3:$F$34,3,0),0)</f>
        <v>0</v>
      </c>
      <c r="AH19">
        <f>Datos!$M$10-AI19</f>
        <v>6</v>
      </c>
      <c r="AI19" s="70">
        <f>IFERROR(VLOOKUP(WORKDAY.INTL(AD19,1,Servicio2!$O$10,Servicio2!$I$2:$I$41),Servicio1!$D$3:$I$34,6,0),0)</f>
        <v>0</v>
      </c>
      <c r="AJ19" s="58"/>
      <c r="AK19" s="61">
        <f>Servicio3!R20</f>
        <v>45643</v>
      </c>
      <c r="AL19" t="str">
        <f>_xlfn.IFS(AK19&lt;Servicio1!$D$3,"",AK19&gt;=Servicio2!$F$2,"",TRUE,VLOOKUP(AK19,Servicio1!$D$3:$E$34,2,1))</f>
        <v/>
      </c>
      <c r="AM19" t="str">
        <f>_xlfn.IFS(AL19=0,0,AO19=Datos!$M$10,AL19,AO19&lt;&gt;Datos!$M$10,AL19+1)</f>
        <v/>
      </c>
      <c r="AN19">
        <f>IFERROR(VLOOKUP(AK19,Servicio1!$D$3:$F$34,3,0),0)</f>
        <v>0</v>
      </c>
      <c r="AO19">
        <f>Datos!$M$10-AP19</f>
        <v>6</v>
      </c>
      <c r="AP19" s="70">
        <f>IFERROR(VLOOKUP(WORKDAY.INTL(AK19,1,Servicio2!$O$10,Servicio2!$I$2:$I$41),Servicio1!$D$3:$I$34,6,0),0)</f>
        <v>0</v>
      </c>
      <c r="AQ19" s="58"/>
      <c r="AR19" s="61">
        <f>Servicio3!U20</f>
        <v>45674</v>
      </c>
      <c r="AS19" t="str">
        <f>_xlfn.IFS(AR19&lt;Servicio1!$D$3,"",AR19&gt;=Servicio2!$F$2,"",TRUE,VLOOKUP(AR19,Servicio1!$D$3:$E$34,2,1))</f>
        <v/>
      </c>
      <c r="AT19" t="str">
        <f>_xlfn.IFS(AS19=0,0,AV19=Datos!$M$10,AS19,AV19&lt;&gt;Datos!$M$10,AS19+1)</f>
        <v/>
      </c>
      <c r="AU19">
        <f>IFERROR(VLOOKUP(AR19,Servicio1!$D$3:$F$34,3,0),0)</f>
        <v>0</v>
      </c>
      <c r="AV19">
        <f>Datos!$M$10-AW19</f>
        <v>6</v>
      </c>
      <c r="AW19" s="70">
        <f>IFERROR(VLOOKUP(WORKDAY.INTL(AR19,1,Servicio2!$O$10,Servicio2!$I$2:$I$41),Servicio1!$D$3:$I$34,6,0),0)</f>
        <v>0</v>
      </c>
      <c r="AX19" s="58"/>
      <c r="AY19" s="61">
        <f>Servicio3!X20</f>
        <v>45705</v>
      </c>
      <c r="AZ19" t="str">
        <f>_xlfn.IFS(AY19&lt;Servicio1!$D$3,"",AY19&gt;=Servicio2!$F$2,"",TRUE,VLOOKUP(AY19,Servicio1!$D$3:$E$34,2,1))</f>
        <v/>
      </c>
      <c r="BA19" t="str">
        <f>_xlfn.IFS(AZ19=0,0,BC19=Datos!$M$10,AZ19,BC19&lt;&gt;Datos!$M$10,AZ19+1)</f>
        <v/>
      </c>
      <c r="BB19">
        <f>IFERROR(VLOOKUP(AY19,Servicio1!$D$3:$F$34,3,0),0)</f>
        <v>0</v>
      </c>
      <c r="BC19">
        <f>Datos!$M$10-BD19</f>
        <v>6</v>
      </c>
      <c r="BD19" s="70">
        <f>IFERROR(VLOOKUP(WORKDAY.INTL(AY19,1,Servicio2!$O$10,Servicio2!$I$2:$I$41),Servicio1!$D$3:$I$34,6,0),0)</f>
        <v>0</v>
      </c>
      <c r="BE19" s="58"/>
      <c r="BF19" s="61">
        <f>Servicio3!AA20</f>
        <v>45733</v>
      </c>
      <c r="BG19" t="str">
        <f>_xlfn.IFS(BF19&lt;Servicio1!$D$3,"",BF19&gt;=Servicio2!$F$2,"",TRUE,VLOOKUP(BF19,Servicio1!$D$3:$E$34,2,1))</f>
        <v/>
      </c>
      <c r="BH19" t="str">
        <f>_xlfn.IFS(BG19=0,0,BJ19=Datos!$M$10,BG19,BJ19&lt;&gt;Datos!$M$10,BG19+1)</f>
        <v/>
      </c>
      <c r="BI19">
        <f>IFERROR(VLOOKUP(BF19,Servicio1!$D$3:$F$34,3,0),0)</f>
        <v>0</v>
      </c>
      <c r="BJ19">
        <f>Datos!$M$10-BK19</f>
        <v>6</v>
      </c>
      <c r="BK19" s="70">
        <f>IFERROR(VLOOKUP(WORKDAY.INTL(BF19,1,Servicio2!$O$10,Servicio2!$I$2:$I$41),Servicio1!$D$3:$I$34,6,0),0)</f>
        <v>0</v>
      </c>
      <c r="BL19" s="58"/>
      <c r="BM19" s="61">
        <f>Servicio3!AD20</f>
        <v>45764</v>
      </c>
      <c r="BN19" t="str">
        <f>_xlfn.IFS(BM19&lt;Servicio1!$D$3,"",BM19&gt;=Servicio2!$F$2,"",TRUE,VLOOKUP(BM19,Servicio1!$D$3:$E$34,2,1))</f>
        <v/>
      </c>
      <c r="BO19" t="str">
        <f>_xlfn.IFS(BN19=0,0,BQ19=Datos!$M$10,BN19,BQ19&lt;&gt;Datos!$M$10,BN19+1)</f>
        <v/>
      </c>
      <c r="BP19">
        <f>IFERROR(VLOOKUP(BM19,Servicio1!$D$3:$F$34,3,0),0)</f>
        <v>0</v>
      </c>
      <c r="BQ19">
        <f>Datos!$M$10-BR19</f>
        <v>6</v>
      </c>
      <c r="BR19" s="70">
        <f>IFERROR(VLOOKUP(WORKDAY.INTL(BM19,1,Servicio2!$O$10,Servicio2!$I$2:$I$41),Servicio1!$D$3:$I$34,6,0),0)</f>
        <v>0</v>
      </c>
      <c r="BS19" s="58"/>
      <c r="BT19" s="61">
        <f>Servicio3!AG20</f>
        <v>45794</v>
      </c>
      <c r="BU19" t="str">
        <f>_xlfn.IFS(BT19&lt;Servicio1!$D$3,"",BT19&gt;=Servicio2!$F$2,"",TRUE,VLOOKUP(BT19,Servicio1!$D$3:$E$34,2,1))</f>
        <v/>
      </c>
      <c r="BV19" t="str">
        <f>_xlfn.IFS(BU19=0,0,BX19=Datos!$M$10,BU19,BX19&lt;&gt;Datos!$M$10,BU19+1)</f>
        <v/>
      </c>
      <c r="BW19">
        <f>IFERROR(VLOOKUP(BT19,Servicio1!$D$3:$F$34,3,0),0)</f>
        <v>0</v>
      </c>
      <c r="BX19">
        <f>Datos!$M$10-BY19</f>
        <v>6</v>
      </c>
      <c r="BY19" s="70">
        <f>IFERROR(VLOOKUP(WORKDAY.INTL(BT19,1,Servicio2!$O$10,Servicio2!$I$2:$I$41),Servicio1!$D$3:$I$34,6,0),0)</f>
        <v>0</v>
      </c>
      <c r="BZ19" s="58"/>
      <c r="CA19" s="61">
        <f>Servicio3!AJ20</f>
        <v>45825</v>
      </c>
      <c r="CB19" t="str">
        <f>_xlfn.IFS(CA19&lt;Servicio1!$D$3,"",CA19&gt;=Servicio2!$F$2,"",TRUE,VLOOKUP(CA19,Servicio1!$D$3:$E$34,2,1))</f>
        <v/>
      </c>
      <c r="CC19" t="str">
        <f>_xlfn.IFS(CB19=0,0,CE19=Datos!$M$10,CB19,CE19&lt;&gt;Datos!$M$10,CB19+1)</f>
        <v/>
      </c>
      <c r="CD19">
        <f>IFERROR(VLOOKUP(CA19,Servicio1!$D$3:$F$34,3,0),0)</f>
        <v>0</v>
      </c>
      <c r="CE19">
        <f>Datos!$M$10-CF19</f>
        <v>6</v>
      </c>
      <c r="CF19" s="70">
        <f>IFERROR(VLOOKUP(WORKDAY.INTL(CA19,1,Servicio2!$O$10,Servicio2!$I$2:$I$41),Servicio1!$D$3:$I$34,6,0),0)</f>
        <v>0</v>
      </c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</row>
    <row r="20" spans="1:223">
      <c r="B20" s="61">
        <f>Servicio3!C21</f>
        <v>45491</v>
      </c>
      <c r="C20" t="str">
        <f>_xlfn.IFS(B20&lt;Servicio1!$D$3,"",B20&gt;=Servicio2!$F$2,"",TRUE,VLOOKUP(B20,Servicio1!$D$3:$E$34,2,1))</f>
        <v/>
      </c>
      <c r="D20" t="str">
        <f>_xlfn.IFS(C20=0,0,F20=Datos!$M$10,C20,F20&lt;&gt;Datos!$M$10,C20+1)</f>
        <v/>
      </c>
      <c r="E20">
        <f>IFERROR(VLOOKUP(B20,Servicio1!$D$3:$F$34,3,0),0)</f>
        <v>0</v>
      </c>
      <c r="F20" s="1">
        <f>Datos!$M$10-G20</f>
        <v>6</v>
      </c>
      <c r="G20" s="62">
        <f>IFERROR(VLOOKUP(WORKDAY.INTL(B20,1,Servicio2!$O$10,Servicio2!$I$2:$I$41),Servicio1!$D$3:$I$34,6,0),0)</f>
        <v>0</v>
      </c>
      <c r="I20" s="61">
        <f>Servicio3!F21</f>
        <v>45522</v>
      </c>
      <c r="J20">
        <f>_xlfn.IFS(I20&lt;Servicio1!$D$3,"",I20&gt;=Servicio2!$F$2,"",TRUE,VLOOKUP(I20,Servicio1!$D$3:$E$34,2,1))</f>
        <v>3</v>
      </c>
      <c r="K20">
        <f>_xlfn.IFS(J20=0,0,M20=Datos!$M$10,J20,M20&lt;&gt;Datos!$M$10,J20+1)</f>
        <v>3</v>
      </c>
      <c r="L20">
        <f>IFERROR(VLOOKUP(I20,Servicio1!$D$3:$F$34,3,0),0)</f>
        <v>0</v>
      </c>
      <c r="M20">
        <f>Datos!$M$10-N20</f>
        <v>6</v>
      </c>
      <c r="N20" s="70">
        <f>IFERROR(VLOOKUP(WORKDAY.INTL(I20,1,Servicio2!$O$10,Servicio2!$I$2:$I$41),Servicio1!$D$3:$I$34,6,0),0)</f>
        <v>0</v>
      </c>
      <c r="P20" s="61">
        <f>Servicio3!I21</f>
        <v>45553</v>
      </c>
      <c r="Q20">
        <f>_xlfn.IFS(P20&lt;Servicio1!$D$3,"",P20&gt;=Servicio2!$F$2,"",TRUE,VLOOKUP(P20,Servicio1!$D$3:$E$34,2,1))</f>
        <v>5</v>
      </c>
      <c r="R20">
        <f>_xlfn.IFS(Q20=0,0,T20=Datos!$M$10,Q20,T20&lt;&gt;Datos!$M$10,Q20+1)</f>
        <v>5</v>
      </c>
      <c r="S20">
        <f>IFERROR(VLOOKUP(P20,Servicio1!$D$3:$F$34,3,0),0)</f>
        <v>0</v>
      </c>
      <c r="T20">
        <f>Datos!$M$10-U20</f>
        <v>6</v>
      </c>
      <c r="U20" s="70">
        <f>IFERROR(VLOOKUP(WORKDAY.INTL(P20,1,Servicio2!$O$10,Servicio2!$I$2:$I$41),Servicio1!$D$3:$I$34,6,0),0)</f>
        <v>0</v>
      </c>
      <c r="W20" s="61">
        <f>Servicio3!L21</f>
        <v>45583</v>
      </c>
      <c r="X20" t="str">
        <f>_xlfn.IFS(W20&lt;Servicio1!$D$3,"",W20&gt;=Servicio2!$F$2,"",TRUE,VLOOKUP(W20,Servicio1!$D$3:$E$34,2,1))</f>
        <v/>
      </c>
      <c r="Y20" t="str">
        <f>_xlfn.IFS(X20=0,0,AA20=Datos!$M$10,X20,AA20&lt;&gt;Datos!$M$10,X20+1)</f>
        <v/>
      </c>
      <c r="Z20">
        <f>IFERROR(VLOOKUP(W20,Servicio1!$D$3:$F$34,3,0),0)</f>
        <v>0</v>
      </c>
      <c r="AA20">
        <f>Datos!$M$10-AB20</f>
        <v>6</v>
      </c>
      <c r="AB20" s="70">
        <f>IFERROR(VLOOKUP(WORKDAY.INTL(W20,1,Servicio2!$O$10,Servicio2!$I$2:$I$41),Servicio1!$D$3:$I$34,6,0),0)</f>
        <v>0</v>
      </c>
      <c r="AD20" s="61">
        <f>Servicio3!O21</f>
        <v>45614</v>
      </c>
      <c r="AE20" t="str">
        <f>_xlfn.IFS(AD20&lt;Servicio1!$D$3,"",AD20&gt;=Servicio2!$F$2,"",TRUE,VLOOKUP(AD20,Servicio1!$D$3:$E$34,2,1))</f>
        <v/>
      </c>
      <c r="AF20" t="str">
        <f>_xlfn.IFS(AE20=0,0,AH20=Datos!$M$10,AE20,AH20&lt;&gt;Datos!$M$10,AE20+1)</f>
        <v/>
      </c>
      <c r="AG20">
        <f>IFERROR(VLOOKUP(AD20,Servicio1!$D$3:$F$34,3,0),0)</f>
        <v>0</v>
      </c>
      <c r="AH20">
        <f>Datos!$M$10-AI20</f>
        <v>6</v>
      </c>
      <c r="AI20" s="70">
        <f>IFERROR(VLOOKUP(WORKDAY.INTL(AD20,1,Servicio2!$O$10,Servicio2!$I$2:$I$41),Servicio1!$D$3:$I$34,6,0),0)</f>
        <v>0</v>
      </c>
      <c r="AK20" s="61">
        <f>Servicio3!R21</f>
        <v>45644</v>
      </c>
      <c r="AL20" t="str">
        <f>_xlfn.IFS(AK20&lt;Servicio1!$D$3,"",AK20&gt;=Servicio2!$F$2,"",TRUE,VLOOKUP(AK20,Servicio1!$D$3:$E$34,2,1))</f>
        <v/>
      </c>
      <c r="AM20" t="str">
        <f>_xlfn.IFS(AL20=0,0,AO20=Datos!$M$10,AL20,AO20&lt;&gt;Datos!$M$10,AL20+1)</f>
        <v/>
      </c>
      <c r="AN20">
        <f>IFERROR(VLOOKUP(AK20,Servicio1!$D$3:$F$34,3,0),0)</f>
        <v>0</v>
      </c>
      <c r="AO20">
        <f>Datos!$M$10-AP20</f>
        <v>6</v>
      </c>
      <c r="AP20" s="70">
        <f>IFERROR(VLOOKUP(WORKDAY.INTL(AK20,1,Servicio2!$O$10,Servicio2!$I$2:$I$41),Servicio1!$D$3:$I$34,6,0),0)</f>
        <v>0</v>
      </c>
      <c r="AR20" s="61">
        <f>Servicio3!U21</f>
        <v>45675</v>
      </c>
      <c r="AS20" t="str">
        <f>_xlfn.IFS(AR20&lt;Servicio1!$D$3,"",AR20&gt;=Servicio2!$F$2,"",TRUE,VLOOKUP(AR20,Servicio1!$D$3:$E$34,2,1))</f>
        <v/>
      </c>
      <c r="AT20" t="str">
        <f>_xlfn.IFS(AS20=0,0,AV20=Datos!$M$10,AS20,AV20&lt;&gt;Datos!$M$10,AS20+1)</f>
        <v/>
      </c>
      <c r="AU20">
        <f>IFERROR(VLOOKUP(AR20,Servicio1!$D$3:$F$34,3,0),0)</f>
        <v>0</v>
      </c>
      <c r="AV20">
        <f>Datos!$M$10-AW20</f>
        <v>6</v>
      </c>
      <c r="AW20" s="70">
        <f>IFERROR(VLOOKUP(WORKDAY.INTL(AR20,1,Servicio2!$O$10,Servicio2!$I$2:$I$41),Servicio1!$D$3:$I$34,6,0),0)</f>
        <v>0</v>
      </c>
      <c r="AY20" s="61">
        <f>Servicio3!X21</f>
        <v>45706</v>
      </c>
      <c r="AZ20" t="str">
        <f>_xlfn.IFS(AY20&lt;Servicio1!$D$3,"",AY20&gt;=Servicio2!$F$2,"",TRUE,VLOOKUP(AY20,Servicio1!$D$3:$E$34,2,1))</f>
        <v/>
      </c>
      <c r="BA20" t="str">
        <f>_xlfn.IFS(AZ20=0,0,BC20=Datos!$M$10,AZ20,BC20&lt;&gt;Datos!$M$10,AZ20+1)</f>
        <v/>
      </c>
      <c r="BB20">
        <f>IFERROR(VLOOKUP(AY20,Servicio1!$D$3:$F$34,3,0),0)</f>
        <v>0</v>
      </c>
      <c r="BC20">
        <f>Datos!$M$10-BD20</f>
        <v>6</v>
      </c>
      <c r="BD20" s="70">
        <f>IFERROR(VLOOKUP(WORKDAY.INTL(AY20,1,Servicio2!$O$10,Servicio2!$I$2:$I$41),Servicio1!$D$3:$I$34,6,0),0)</f>
        <v>0</v>
      </c>
      <c r="BF20" s="61">
        <f>Servicio3!AA21</f>
        <v>45734</v>
      </c>
      <c r="BG20" t="str">
        <f>_xlfn.IFS(BF20&lt;Servicio1!$D$3,"",BF20&gt;=Servicio2!$F$2,"",TRUE,VLOOKUP(BF20,Servicio1!$D$3:$E$34,2,1))</f>
        <v/>
      </c>
      <c r="BH20" t="str">
        <f>_xlfn.IFS(BG20=0,0,BJ20=Datos!$M$10,BG20,BJ20&lt;&gt;Datos!$M$10,BG20+1)</f>
        <v/>
      </c>
      <c r="BI20">
        <f>IFERROR(VLOOKUP(BF20,Servicio1!$D$3:$F$34,3,0),0)</f>
        <v>0</v>
      </c>
      <c r="BJ20">
        <f>Datos!$M$10-BK20</f>
        <v>6</v>
      </c>
      <c r="BK20" s="70">
        <f>IFERROR(VLOOKUP(WORKDAY.INTL(BF20,1,Servicio2!$O$10,Servicio2!$I$2:$I$41),Servicio1!$D$3:$I$34,6,0),0)</f>
        <v>0</v>
      </c>
      <c r="BM20" s="61">
        <f>Servicio3!AD21</f>
        <v>45765</v>
      </c>
      <c r="BN20" t="str">
        <f>_xlfn.IFS(BM20&lt;Servicio1!$D$3,"",BM20&gt;=Servicio2!$F$2,"",TRUE,VLOOKUP(BM20,Servicio1!$D$3:$E$34,2,1))</f>
        <v/>
      </c>
      <c r="BO20" t="str">
        <f>_xlfn.IFS(BN20=0,0,BQ20=Datos!$M$10,BN20,BQ20&lt;&gt;Datos!$M$10,BN20+1)</f>
        <v/>
      </c>
      <c r="BP20">
        <f>IFERROR(VLOOKUP(BM20,Servicio1!$D$3:$F$34,3,0),0)</f>
        <v>0</v>
      </c>
      <c r="BQ20">
        <f>Datos!$M$10-BR20</f>
        <v>6</v>
      </c>
      <c r="BR20" s="70">
        <f>IFERROR(VLOOKUP(WORKDAY.INTL(BM20,1,Servicio2!$O$10,Servicio2!$I$2:$I$41),Servicio1!$D$3:$I$34,6,0),0)</f>
        <v>0</v>
      </c>
      <c r="BT20" s="61">
        <f>Servicio3!AG21</f>
        <v>45795</v>
      </c>
      <c r="BU20" t="str">
        <f>_xlfn.IFS(BT20&lt;Servicio1!$D$3,"",BT20&gt;=Servicio2!$F$2,"",TRUE,VLOOKUP(BT20,Servicio1!$D$3:$E$34,2,1))</f>
        <v/>
      </c>
      <c r="BV20" t="str">
        <f>_xlfn.IFS(BU20=0,0,BX20=Datos!$M$10,BU20,BX20&lt;&gt;Datos!$M$10,BU20+1)</f>
        <v/>
      </c>
      <c r="BW20">
        <f>IFERROR(VLOOKUP(BT20,Servicio1!$D$3:$F$34,3,0),0)</f>
        <v>0</v>
      </c>
      <c r="BX20">
        <f>Datos!$M$10-BY20</f>
        <v>6</v>
      </c>
      <c r="BY20" s="70">
        <f>IFERROR(VLOOKUP(WORKDAY.INTL(BT20,1,Servicio2!$O$10,Servicio2!$I$2:$I$41),Servicio1!$D$3:$I$34,6,0),0)</f>
        <v>0</v>
      </c>
      <c r="CA20" s="61">
        <f>Servicio3!AJ21</f>
        <v>45826</v>
      </c>
      <c r="CB20" t="str">
        <f>_xlfn.IFS(CA20&lt;Servicio1!$D$3,"",CA20&gt;=Servicio2!$F$2,"",TRUE,VLOOKUP(CA20,Servicio1!$D$3:$E$34,2,1))</f>
        <v/>
      </c>
      <c r="CC20" t="str">
        <f>_xlfn.IFS(CB20=0,0,CE20=Datos!$M$10,CB20,CE20&lt;&gt;Datos!$M$10,CB20+1)</f>
        <v/>
      </c>
      <c r="CD20">
        <f>IFERROR(VLOOKUP(CA20,Servicio1!$D$3:$F$34,3,0),0)</f>
        <v>0</v>
      </c>
      <c r="CE20">
        <f>Datos!$M$10-CF20</f>
        <v>6</v>
      </c>
      <c r="CF20" s="70">
        <f>IFERROR(VLOOKUP(WORKDAY.INTL(CA20,1,Servicio2!$O$10,Servicio2!$I$2:$I$41),Servicio1!$D$3:$I$34,6,0),0)</f>
        <v>0</v>
      </c>
    </row>
    <row r="21" spans="1:223">
      <c r="B21" s="61">
        <f>Servicio3!C22</f>
        <v>45492</v>
      </c>
      <c r="C21" t="str">
        <f>_xlfn.IFS(B21&lt;Servicio1!$D$3,"",B21&gt;=Servicio2!$F$2,"",TRUE,VLOOKUP(B21,Servicio1!$D$3:$E$34,2,1))</f>
        <v/>
      </c>
      <c r="D21" t="str">
        <f>_xlfn.IFS(C21=0,0,F21=Datos!$M$10,C21,F21&lt;&gt;Datos!$M$10,C21+1)</f>
        <v/>
      </c>
      <c r="E21">
        <f>IFERROR(VLOOKUP(B21,Servicio1!$D$3:$F$34,3,0),0)</f>
        <v>0</v>
      </c>
      <c r="F21" s="1">
        <f>Datos!$M$10-G21</f>
        <v>6</v>
      </c>
      <c r="G21" s="62">
        <f>IFERROR(VLOOKUP(WORKDAY.INTL(B21,1,Servicio2!$O$10,Servicio2!$I$2:$I$41),Servicio1!$D$3:$I$34,6,0),0)</f>
        <v>0</v>
      </c>
      <c r="I21" s="61">
        <f>Servicio3!F22</f>
        <v>45523</v>
      </c>
      <c r="J21">
        <f>_xlfn.IFS(I21&lt;Servicio1!$D$3,"",I21&gt;=Servicio2!$F$2,"",TRUE,VLOOKUP(I21,Servicio1!$D$3:$E$34,2,1))</f>
        <v>3</v>
      </c>
      <c r="K21">
        <f>_xlfn.IFS(J21=0,0,M21=Datos!$M$10,J21,M21&lt;&gt;Datos!$M$10,J21+1)</f>
        <v>3</v>
      </c>
      <c r="L21">
        <f>IFERROR(VLOOKUP(I21,Servicio1!$D$3:$F$34,3,0),0)</f>
        <v>0</v>
      </c>
      <c r="M21">
        <f>Datos!$M$10-N21</f>
        <v>6</v>
      </c>
      <c r="N21" s="70">
        <f>IFERROR(VLOOKUP(WORKDAY.INTL(I21,1,Servicio2!$O$10,Servicio2!$I$2:$I$41),Servicio1!$D$3:$I$34,6,0),0)</f>
        <v>0</v>
      </c>
      <c r="P21" s="61">
        <f>Servicio3!I22</f>
        <v>45554</v>
      </c>
      <c r="Q21">
        <f>_xlfn.IFS(P21&lt;Servicio1!$D$3,"",P21&gt;=Servicio2!$F$2,"",TRUE,VLOOKUP(P21,Servicio1!$D$3:$E$34,2,1))</f>
        <v>5</v>
      </c>
      <c r="R21">
        <f>_xlfn.IFS(Q21=0,0,T21=Datos!$M$10,Q21,T21&lt;&gt;Datos!$M$10,Q21+1)</f>
        <v>5</v>
      </c>
      <c r="S21">
        <f>IFERROR(VLOOKUP(P21,Servicio1!$D$3:$F$34,3,0),0)</f>
        <v>0</v>
      </c>
      <c r="T21">
        <f>Datos!$M$10-U21</f>
        <v>6</v>
      </c>
      <c r="U21" s="70">
        <f>IFERROR(VLOOKUP(WORKDAY.INTL(P21,1,Servicio2!$O$10,Servicio2!$I$2:$I$41),Servicio1!$D$3:$I$34,6,0),0)</f>
        <v>0</v>
      </c>
      <c r="W21" s="61">
        <f>Servicio3!L22</f>
        <v>45584</v>
      </c>
      <c r="X21" t="str">
        <f>_xlfn.IFS(W21&lt;Servicio1!$D$3,"",W21&gt;=Servicio2!$F$2,"",TRUE,VLOOKUP(W21,Servicio1!$D$3:$E$34,2,1))</f>
        <v/>
      </c>
      <c r="Y21" t="str">
        <f>_xlfn.IFS(X21=0,0,AA21=Datos!$M$10,X21,AA21&lt;&gt;Datos!$M$10,X21+1)</f>
        <v/>
      </c>
      <c r="Z21">
        <f>IFERROR(VLOOKUP(W21,Servicio1!$D$3:$F$34,3,0),0)</f>
        <v>0</v>
      </c>
      <c r="AA21">
        <f>Datos!$M$10-AB21</f>
        <v>6</v>
      </c>
      <c r="AB21" s="70">
        <f>IFERROR(VLOOKUP(WORKDAY.INTL(W21,1,Servicio2!$O$10,Servicio2!$I$2:$I$41),Servicio1!$D$3:$I$34,6,0),0)</f>
        <v>0</v>
      </c>
      <c r="AD21" s="61">
        <f>Servicio3!O22</f>
        <v>45615</v>
      </c>
      <c r="AE21" t="str">
        <f>_xlfn.IFS(AD21&lt;Servicio1!$D$3,"",AD21&gt;=Servicio2!$F$2,"",TRUE,VLOOKUP(AD21,Servicio1!$D$3:$E$34,2,1))</f>
        <v/>
      </c>
      <c r="AF21" t="str">
        <f>_xlfn.IFS(AE21=0,0,AH21=Datos!$M$10,AE21,AH21&lt;&gt;Datos!$M$10,AE21+1)</f>
        <v/>
      </c>
      <c r="AG21">
        <f>IFERROR(VLOOKUP(AD21,Servicio1!$D$3:$F$34,3,0),0)</f>
        <v>0</v>
      </c>
      <c r="AH21">
        <f>Datos!$M$10-AI21</f>
        <v>6</v>
      </c>
      <c r="AI21" s="70">
        <f>IFERROR(VLOOKUP(WORKDAY.INTL(AD21,1,Servicio2!$O$10,Servicio2!$I$2:$I$41),Servicio1!$D$3:$I$34,6,0),0)</f>
        <v>0</v>
      </c>
      <c r="AK21" s="61">
        <f>Servicio3!R22</f>
        <v>45645</v>
      </c>
      <c r="AL21" t="str">
        <f>_xlfn.IFS(AK21&lt;Servicio1!$D$3,"",AK21&gt;=Servicio2!$F$2,"",TRUE,VLOOKUP(AK21,Servicio1!$D$3:$E$34,2,1))</f>
        <v/>
      </c>
      <c r="AM21" t="str">
        <f>_xlfn.IFS(AL21=0,0,AO21=Datos!$M$10,AL21,AO21&lt;&gt;Datos!$M$10,AL21+1)</f>
        <v/>
      </c>
      <c r="AN21">
        <f>IFERROR(VLOOKUP(AK21,Servicio1!$D$3:$F$34,3,0),0)</f>
        <v>0</v>
      </c>
      <c r="AO21">
        <f>Datos!$M$10-AP21</f>
        <v>6</v>
      </c>
      <c r="AP21" s="70">
        <f>IFERROR(VLOOKUP(WORKDAY.INTL(AK21,1,Servicio2!$O$10,Servicio2!$I$2:$I$41),Servicio1!$D$3:$I$34,6,0),0)</f>
        <v>0</v>
      </c>
      <c r="AR21" s="61">
        <f>Servicio3!U22</f>
        <v>45676</v>
      </c>
      <c r="AS21" t="str">
        <f>_xlfn.IFS(AR21&lt;Servicio1!$D$3,"",AR21&gt;=Servicio2!$F$2,"",TRUE,VLOOKUP(AR21,Servicio1!$D$3:$E$34,2,1))</f>
        <v/>
      </c>
      <c r="AT21" t="str">
        <f>_xlfn.IFS(AS21=0,0,AV21=Datos!$M$10,AS21,AV21&lt;&gt;Datos!$M$10,AS21+1)</f>
        <v/>
      </c>
      <c r="AU21">
        <f>IFERROR(VLOOKUP(AR21,Servicio1!$D$3:$F$34,3,0),0)</f>
        <v>0</v>
      </c>
      <c r="AV21">
        <f>Datos!$M$10-AW21</f>
        <v>6</v>
      </c>
      <c r="AW21" s="70">
        <f>IFERROR(VLOOKUP(WORKDAY.INTL(AR21,1,Servicio2!$O$10,Servicio2!$I$2:$I$41),Servicio1!$D$3:$I$34,6,0),0)</f>
        <v>0</v>
      </c>
      <c r="AY21" s="61">
        <f>Servicio3!X22</f>
        <v>45707</v>
      </c>
      <c r="AZ21" t="str">
        <f>_xlfn.IFS(AY21&lt;Servicio1!$D$3,"",AY21&gt;=Servicio2!$F$2,"",TRUE,VLOOKUP(AY21,Servicio1!$D$3:$E$34,2,1))</f>
        <v/>
      </c>
      <c r="BA21" t="str">
        <f>_xlfn.IFS(AZ21=0,0,BC21=Datos!$M$10,AZ21,BC21&lt;&gt;Datos!$M$10,AZ21+1)</f>
        <v/>
      </c>
      <c r="BB21">
        <f>IFERROR(VLOOKUP(AY21,Servicio1!$D$3:$F$34,3,0),0)</f>
        <v>0</v>
      </c>
      <c r="BC21">
        <f>Datos!$M$10-BD21</f>
        <v>6</v>
      </c>
      <c r="BD21" s="70">
        <f>IFERROR(VLOOKUP(WORKDAY.INTL(AY21,1,Servicio2!$O$10,Servicio2!$I$2:$I$41),Servicio1!$D$3:$I$34,6,0),0)</f>
        <v>0</v>
      </c>
      <c r="BF21" s="61">
        <f>Servicio3!AA22</f>
        <v>45735</v>
      </c>
      <c r="BG21" t="str">
        <f>_xlfn.IFS(BF21&lt;Servicio1!$D$3,"",BF21&gt;=Servicio2!$F$2,"",TRUE,VLOOKUP(BF21,Servicio1!$D$3:$E$34,2,1))</f>
        <v/>
      </c>
      <c r="BH21" t="str">
        <f>_xlfn.IFS(BG21=0,0,BJ21=Datos!$M$10,BG21,BJ21&lt;&gt;Datos!$M$10,BG21+1)</f>
        <v/>
      </c>
      <c r="BI21">
        <f>IFERROR(VLOOKUP(BF21,Servicio1!$D$3:$F$34,3,0),0)</f>
        <v>0</v>
      </c>
      <c r="BJ21">
        <f>Datos!$M$10-BK21</f>
        <v>6</v>
      </c>
      <c r="BK21" s="70">
        <f>IFERROR(VLOOKUP(WORKDAY.INTL(BF21,1,Servicio2!$O$10,Servicio2!$I$2:$I$41),Servicio1!$D$3:$I$34,6,0),0)</f>
        <v>0</v>
      </c>
      <c r="BM21" s="61">
        <f>Servicio3!AD22</f>
        <v>45766</v>
      </c>
      <c r="BN21" t="str">
        <f>_xlfn.IFS(BM21&lt;Servicio1!$D$3,"",BM21&gt;=Servicio2!$F$2,"",TRUE,VLOOKUP(BM21,Servicio1!$D$3:$E$34,2,1))</f>
        <v/>
      </c>
      <c r="BO21" t="str">
        <f>_xlfn.IFS(BN21=0,0,BQ21=Datos!$M$10,BN21,BQ21&lt;&gt;Datos!$M$10,BN21+1)</f>
        <v/>
      </c>
      <c r="BP21">
        <f>IFERROR(VLOOKUP(BM21,Servicio1!$D$3:$F$34,3,0),0)</f>
        <v>0</v>
      </c>
      <c r="BQ21">
        <f>Datos!$M$10-BR21</f>
        <v>6</v>
      </c>
      <c r="BR21" s="70">
        <f>IFERROR(VLOOKUP(WORKDAY.INTL(BM21,1,Servicio2!$O$10,Servicio2!$I$2:$I$41),Servicio1!$D$3:$I$34,6,0),0)</f>
        <v>0</v>
      </c>
      <c r="BT21" s="61">
        <f>Servicio3!AG22</f>
        <v>45796</v>
      </c>
      <c r="BU21" t="str">
        <f>_xlfn.IFS(BT21&lt;Servicio1!$D$3,"",BT21&gt;=Servicio2!$F$2,"",TRUE,VLOOKUP(BT21,Servicio1!$D$3:$E$34,2,1))</f>
        <v/>
      </c>
      <c r="BV21" t="str">
        <f>_xlfn.IFS(BU21=0,0,BX21=Datos!$M$10,BU21,BX21&lt;&gt;Datos!$M$10,BU21+1)</f>
        <v/>
      </c>
      <c r="BW21">
        <f>IFERROR(VLOOKUP(BT21,Servicio1!$D$3:$F$34,3,0),0)</f>
        <v>0</v>
      </c>
      <c r="BX21">
        <f>Datos!$M$10-BY21</f>
        <v>6</v>
      </c>
      <c r="BY21" s="70">
        <f>IFERROR(VLOOKUP(WORKDAY.INTL(BT21,1,Servicio2!$O$10,Servicio2!$I$2:$I$41),Servicio1!$D$3:$I$34,6,0),0)</f>
        <v>0</v>
      </c>
      <c r="CA21" s="61">
        <f>Servicio3!AJ22</f>
        <v>45827</v>
      </c>
      <c r="CB21" t="str">
        <f>_xlfn.IFS(CA21&lt;Servicio1!$D$3,"",CA21&gt;=Servicio2!$F$2,"",TRUE,VLOOKUP(CA21,Servicio1!$D$3:$E$34,2,1))</f>
        <v/>
      </c>
      <c r="CC21" t="str">
        <f>_xlfn.IFS(CB21=0,0,CE21=Datos!$M$10,CB21,CE21&lt;&gt;Datos!$M$10,CB21+1)</f>
        <v/>
      </c>
      <c r="CD21">
        <f>IFERROR(VLOOKUP(CA21,Servicio1!$D$3:$F$34,3,0),0)</f>
        <v>0</v>
      </c>
      <c r="CE21">
        <f>Datos!$M$10-CF21</f>
        <v>6</v>
      </c>
      <c r="CF21" s="70">
        <f>IFERROR(VLOOKUP(WORKDAY.INTL(CA21,1,Servicio2!$O$10,Servicio2!$I$2:$I$41),Servicio1!$D$3:$I$34,6,0),0)</f>
        <v>0</v>
      </c>
    </row>
    <row r="22" spans="1:223">
      <c r="B22" s="61">
        <f>Servicio3!C23</f>
        <v>45493</v>
      </c>
      <c r="C22" t="str">
        <f>_xlfn.IFS(B22&lt;Servicio1!$D$3,"",B22&gt;=Servicio2!$F$2,"",TRUE,VLOOKUP(B22,Servicio1!$D$3:$E$34,2,1))</f>
        <v/>
      </c>
      <c r="D22" t="str">
        <f>_xlfn.IFS(C22=0,0,F22=Datos!$M$10,C22,F22&lt;&gt;Datos!$M$10,C22+1)</f>
        <v/>
      </c>
      <c r="E22">
        <f>IFERROR(VLOOKUP(B22,Servicio1!$D$3:$F$34,3,0),0)</f>
        <v>0</v>
      </c>
      <c r="F22" s="1">
        <f>Datos!$M$10-G22</f>
        <v>6</v>
      </c>
      <c r="G22" s="62">
        <f>IFERROR(VLOOKUP(WORKDAY.INTL(B22,1,Servicio2!$O$10,Servicio2!$I$2:$I$41),Servicio1!$D$3:$I$34,6,0),0)</f>
        <v>0</v>
      </c>
      <c r="I22" s="61">
        <f>Servicio3!F23</f>
        <v>45524</v>
      </c>
      <c r="J22">
        <f>_xlfn.IFS(I22&lt;Servicio1!$D$3,"",I22&gt;=Servicio2!$F$2,"",TRUE,VLOOKUP(I22,Servicio1!$D$3:$E$34,2,1))</f>
        <v>3</v>
      </c>
      <c r="K22">
        <f>_xlfn.IFS(J22=0,0,M22=Datos!$M$10,J22,M22&lt;&gt;Datos!$M$10,J22+1)</f>
        <v>3</v>
      </c>
      <c r="L22">
        <f>IFERROR(VLOOKUP(I22,Servicio1!$D$3:$F$34,3,0),0)</f>
        <v>0</v>
      </c>
      <c r="M22">
        <f>Datos!$M$10-N22</f>
        <v>6</v>
      </c>
      <c r="N22" s="70">
        <f>IFERROR(VLOOKUP(WORKDAY.INTL(I22,1,Servicio2!$O$10,Servicio2!$I$2:$I$41),Servicio1!$D$3:$I$34,6,0),0)</f>
        <v>0</v>
      </c>
      <c r="P22" s="61">
        <f>Servicio3!I23</f>
        <v>45555</v>
      </c>
      <c r="Q22">
        <f>_xlfn.IFS(P22&lt;Servicio1!$D$3,"",P22&gt;=Servicio2!$F$2,"",TRUE,VLOOKUP(P22,Servicio1!$D$3:$E$34,2,1))</f>
        <v>5</v>
      </c>
      <c r="R22">
        <f>_xlfn.IFS(Q22=0,0,T22=Datos!$M$10,Q22,T22&lt;&gt;Datos!$M$10,Q22+1)</f>
        <v>5</v>
      </c>
      <c r="S22">
        <f>IFERROR(VLOOKUP(P22,Servicio1!$D$3:$F$34,3,0),0)</f>
        <v>0</v>
      </c>
      <c r="T22">
        <f>Datos!$M$10-U22</f>
        <v>6</v>
      </c>
      <c r="U22" s="70">
        <f>IFERROR(VLOOKUP(WORKDAY.INTL(P22,1,Servicio2!$O$10,Servicio2!$I$2:$I$41),Servicio1!$D$3:$I$34,6,0),0)</f>
        <v>0</v>
      </c>
      <c r="W22" s="61">
        <f>Servicio3!L23</f>
        <v>45585</v>
      </c>
      <c r="X22" t="str">
        <f>_xlfn.IFS(W22&lt;Servicio1!$D$3,"",W22&gt;=Servicio2!$F$2,"",TRUE,VLOOKUP(W22,Servicio1!$D$3:$E$34,2,1))</f>
        <v/>
      </c>
      <c r="Y22" t="str">
        <f>_xlfn.IFS(X22=0,0,AA22=Datos!$M$10,X22,AA22&lt;&gt;Datos!$M$10,X22+1)</f>
        <v/>
      </c>
      <c r="Z22">
        <f>IFERROR(VLOOKUP(W22,Servicio1!$D$3:$F$34,3,0),0)</f>
        <v>0</v>
      </c>
      <c r="AA22">
        <f>Datos!$M$10-AB22</f>
        <v>6</v>
      </c>
      <c r="AB22" s="70">
        <f>IFERROR(VLOOKUP(WORKDAY.INTL(W22,1,Servicio2!$O$10,Servicio2!$I$2:$I$41),Servicio1!$D$3:$I$34,6,0),0)</f>
        <v>0</v>
      </c>
      <c r="AD22" s="61">
        <f>Servicio3!O23</f>
        <v>45616</v>
      </c>
      <c r="AE22" t="str">
        <f>_xlfn.IFS(AD22&lt;Servicio1!$D$3,"",AD22&gt;=Servicio2!$F$2,"",TRUE,VLOOKUP(AD22,Servicio1!$D$3:$E$34,2,1))</f>
        <v/>
      </c>
      <c r="AF22" t="str">
        <f>_xlfn.IFS(AE22=0,0,AH22=Datos!$M$10,AE22,AH22&lt;&gt;Datos!$M$10,AE22+1)</f>
        <v/>
      </c>
      <c r="AG22">
        <f>IFERROR(VLOOKUP(AD22,Servicio1!$D$3:$F$34,3,0),0)</f>
        <v>0</v>
      </c>
      <c r="AH22">
        <f>Datos!$M$10-AI22</f>
        <v>6</v>
      </c>
      <c r="AI22" s="70">
        <f>IFERROR(VLOOKUP(WORKDAY.INTL(AD22,1,Servicio2!$O$10,Servicio2!$I$2:$I$41),Servicio1!$D$3:$I$34,6,0),0)</f>
        <v>0</v>
      </c>
      <c r="AK22" s="61">
        <f>Servicio3!R23</f>
        <v>45646</v>
      </c>
      <c r="AL22" t="str">
        <f>_xlfn.IFS(AK22&lt;Servicio1!$D$3,"",AK22&gt;=Servicio2!$F$2,"",TRUE,VLOOKUP(AK22,Servicio1!$D$3:$E$34,2,1))</f>
        <v/>
      </c>
      <c r="AM22" t="str">
        <f>_xlfn.IFS(AL22=0,0,AO22=Datos!$M$10,AL22,AO22&lt;&gt;Datos!$M$10,AL22+1)</f>
        <v/>
      </c>
      <c r="AN22">
        <f>IFERROR(VLOOKUP(AK22,Servicio1!$D$3:$F$34,3,0),0)</f>
        <v>0</v>
      </c>
      <c r="AO22">
        <f>Datos!$M$10-AP22</f>
        <v>6</v>
      </c>
      <c r="AP22" s="70">
        <f>IFERROR(VLOOKUP(WORKDAY.INTL(AK22,1,Servicio2!$O$10,Servicio2!$I$2:$I$41),Servicio1!$D$3:$I$34,6,0),0)</f>
        <v>0</v>
      </c>
      <c r="AR22" s="61">
        <f>Servicio3!U23</f>
        <v>45677</v>
      </c>
      <c r="AS22" t="str">
        <f>_xlfn.IFS(AR22&lt;Servicio1!$D$3,"",AR22&gt;=Servicio2!$F$2,"",TRUE,VLOOKUP(AR22,Servicio1!$D$3:$E$34,2,1))</f>
        <v/>
      </c>
      <c r="AT22" t="str">
        <f>_xlfn.IFS(AS22=0,0,AV22=Datos!$M$10,AS22,AV22&lt;&gt;Datos!$M$10,AS22+1)</f>
        <v/>
      </c>
      <c r="AU22">
        <f>IFERROR(VLOOKUP(AR22,Servicio1!$D$3:$F$34,3,0),0)</f>
        <v>0</v>
      </c>
      <c r="AV22">
        <f>Datos!$M$10-AW22</f>
        <v>6</v>
      </c>
      <c r="AW22" s="70">
        <f>IFERROR(VLOOKUP(WORKDAY.INTL(AR22,1,Servicio2!$O$10,Servicio2!$I$2:$I$41),Servicio1!$D$3:$I$34,6,0),0)</f>
        <v>0</v>
      </c>
      <c r="AY22" s="61">
        <f>Servicio3!X23</f>
        <v>45708</v>
      </c>
      <c r="AZ22" t="str">
        <f>_xlfn.IFS(AY22&lt;Servicio1!$D$3,"",AY22&gt;=Servicio2!$F$2,"",TRUE,VLOOKUP(AY22,Servicio1!$D$3:$E$34,2,1))</f>
        <v/>
      </c>
      <c r="BA22" t="str">
        <f>_xlfn.IFS(AZ22=0,0,BC22=Datos!$M$10,AZ22,BC22&lt;&gt;Datos!$M$10,AZ22+1)</f>
        <v/>
      </c>
      <c r="BB22">
        <f>IFERROR(VLOOKUP(AY22,Servicio1!$D$3:$F$34,3,0),0)</f>
        <v>0</v>
      </c>
      <c r="BC22">
        <f>Datos!$M$10-BD22</f>
        <v>6</v>
      </c>
      <c r="BD22" s="70">
        <f>IFERROR(VLOOKUP(WORKDAY.INTL(AY22,1,Servicio2!$O$10,Servicio2!$I$2:$I$41),Servicio1!$D$3:$I$34,6,0),0)</f>
        <v>0</v>
      </c>
      <c r="BF22" s="61">
        <f>Servicio3!AA23</f>
        <v>45736</v>
      </c>
      <c r="BG22" t="str">
        <f>_xlfn.IFS(BF22&lt;Servicio1!$D$3,"",BF22&gt;=Servicio2!$F$2,"",TRUE,VLOOKUP(BF22,Servicio1!$D$3:$E$34,2,1))</f>
        <v/>
      </c>
      <c r="BH22" t="str">
        <f>_xlfn.IFS(BG22=0,0,BJ22=Datos!$M$10,BG22,BJ22&lt;&gt;Datos!$M$10,BG22+1)</f>
        <v/>
      </c>
      <c r="BI22">
        <f>IFERROR(VLOOKUP(BF22,Servicio1!$D$3:$F$34,3,0),0)</f>
        <v>0</v>
      </c>
      <c r="BJ22">
        <f>Datos!$M$10-BK22</f>
        <v>6</v>
      </c>
      <c r="BK22" s="70">
        <f>IFERROR(VLOOKUP(WORKDAY.INTL(BF22,1,Servicio2!$O$10,Servicio2!$I$2:$I$41),Servicio1!$D$3:$I$34,6,0),0)</f>
        <v>0</v>
      </c>
      <c r="BM22" s="61">
        <f>Servicio3!AD23</f>
        <v>45767</v>
      </c>
      <c r="BN22" t="str">
        <f>_xlfn.IFS(BM22&lt;Servicio1!$D$3,"",BM22&gt;=Servicio2!$F$2,"",TRUE,VLOOKUP(BM22,Servicio1!$D$3:$E$34,2,1))</f>
        <v/>
      </c>
      <c r="BO22" t="str">
        <f>_xlfn.IFS(BN22=0,0,BQ22=Datos!$M$10,BN22,BQ22&lt;&gt;Datos!$M$10,BN22+1)</f>
        <v/>
      </c>
      <c r="BP22">
        <f>IFERROR(VLOOKUP(BM22,Servicio1!$D$3:$F$34,3,0),0)</f>
        <v>0</v>
      </c>
      <c r="BQ22">
        <f>Datos!$M$10-BR22</f>
        <v>6</v>
      </c>
      <c r="BR22" s="70">
        <f>IFERROR(VLOOKUP(WORKDAY.INTL(BM22,1,Servicio2!$O$10,Servicio2!$I$2:$I$41),Servicio1!$D$3:$I$34,6,0),0)</f>
        <v>0</v>
      </c>
      <c r="BT22" s="61">
        <f>Servicio3!AG23</f>
        <v>45797</v>
      </c>
      <c r="BU22" t="str">
        <f>_xlfn.IFS(BT22&lt;Servicio1!$D$3,"",BT22&gt;=Servicio2!$F$2,"",TRUE,VLOOKUP(BT22,Servicio1!$D$3:$E$34,2,1))</f>
        <v/>
      </c>
      <c r="BV22" t="str">
        <f>_xlfn.IFS(BU22=0,0,BX22=Datos!$M$10,BU22,BX22&lt;&gt;Datos!$M$10,BU22+1)</f>
        <v/>
      </c>
      <c r="BW22">
        <f>IFERROR(VLOOKUP(BT22,Servicio1!$D$3:$F$34,3,0),0)</f>
        <v>0</v>
      </c>
      <c r="BX22">
        <f>Datos!$M$10-BY22</f>
        <v>6</v>
      </c>
      <c r="BY22" s="70">
        <f>IFERROR(VLOOKUP(WORKDAY.INTL(BT22,1,Servicio2!$O$10,Servicio2!$I$2:$I$41),Servicio1!$D$3:$I$34,6,0),0)</f>
        <v>0</v>
      </c>
      <c r="CA22" s="61">
        <f>Servicio3!AJ23</f>
        <v>45828</v>
      </c>
      <c r="CB22" t="str">
        <f>_xlfn.IFS(CA22&lt;Servicio1!$D$3,"",CA22&gt;=Servicio2!$F$2,"",TRUE,VLOOKUP(CA22,Servicio1!$D$3:$E$34,2,1))</f>
        <v/>
      </c>
      <c r="CC22" t="str">
        <f>_xlfn.IFS(CB22=0,0,CE22=Datos!$M$10,CB22,CE22&lt;&gt;Datos!$M$10,CB22+1)</f>
        <v/>
      </c>
      <c r="CD22">
        <f>IFERROR(VLOOKUP(CA22,Servicio1!$D$3:$F$34,3,0),0)</f>
        <v>0</v>
      </c>
      <c r="CE22">
        <f>Datos!$M$10-CF22</f>
        <v>6</v>
      </c>
      <c r="CF22" s="70">
        <f>IFERROR(VLOOKUP(WORKDAY.INTL(CA22,1,Servicio2!$O$10,Servicio2!$I$2:$I$41),Servicio1!$D$3:$I$34,6,0),0)</f>
        <v>0</v>
      </c>
    </row>
    <row r="23" spans="1:223">
      <c r="B23" s="61">
        <f>Servicio3!C24</f>
        <v>45494</v>
      </c>
      <c r="C23" t="str">
        <f>_xlfn.IFS(B23&lt;Servicio1!$D$3,"",B23&gt;=Servicio2!$F$2,"",TRUE,VLOOKUP(B23,Servicio1!$D$3:$E$34,2,1))</f>
        <v/>
      </c>
      <c r="D23" t="str">
        <f>_xlfn.IFS(C23=0,0,F23=Datos!$M$10,C23,F23&lt;&gt;Datos!$M$10,C23+1)</f>
        <v/>
      </c>
      <c r="E23">
        <f>IFERROR(VLOOKUP(B23,Servicio1!$D$3:$F$34,3,0),0)</f>
        <v>0</v>
      </c>
      <c r="F23" s="1">
        <f>Datos!$M$10-G23</f>
        <v>6</v>
      </c>
      <c r="G23" s="62">
        <f>IFERROR(VLOOKUP(WORKDAY.INTL(B23,1,Servicio2!$O$10,Servicio2!$I$2:$I$41),Servicio1!$D$3:$I$34,6,0),0)</f>
        <v>0</v>
      </c>
      <c r="I23" s="61">
        <f>Servicio3!F24</f>
        <v>45525</v>
      </c>
      <c r="J23">
        <f>_xlfn.IFS(I23&lt;Servicio1!$D$3,"",I23&gt;=Servicio2!$F$2,"",TRUE,VLOOKUP(I23,Servicio1!$D$3:$E$34,2,1))</f>
        <v>3</v>
      </c>
      <c r="K23">
        <f>_xlfn.IFS(J23=0,0,M23=Datos!$M$10,J23,M23&lt;&gt;Datos!$M$10,J23+1)</f>
        <v>3</v>
      </c>
      <c r="L23">
        <f>IFERROR(VLOOKUP(I23,Servicio1!$D$3:$F$34,3,0),0)</f>
        <v>0</v>
      </c>
      <c r="M23">
        <f>Datos!$M$10-N23</f>
        <v>6</v>
      </c>
      <c r="N23" s="70">
        <f>IFERROR(VLOOKUP(WORKDAY.INTL(I23,1,Servicio2!$O$10,Servicio2!$I$2:$I$41),Servicio1!$D$3:$I$34,6,0),0)</f>
        <v>0</v>
      </c>
      <c r="P23" s="61">
        <f>Servicio3!I24</f>
        <v>45556</v>
      </c>
      <c r="Q23">
        <f>_xlfn.IFS(P23&lt;Servicio1!$D$3,"",P23&gt;=Servicio2!$F$2,"",TRUE,VLOOKUP(P23,Servicio1!$D$3:$E$34,2,1))</f>
        <v>5</v>
      </c>
      <c r="R23">
        <f>_xlfn.IFS(Q23=0,0,T23=Datos!$M$10,Q23,T23&lt;&gt;Datos!$M$10,Q23+1)</f>
        <v>5</v>
      </c>
      <c r="S23">
        <f>IFERROR(VLOOKUP(P23,Servicio1!$D$3:$F$34,3,0),0)</f>
        <v>0</v>
      </c>
      <c r="T23">
        <f>Datos!$M$10-U23</f>
        <v>6</v>
      </c>
      <c r="U23" s="70">
        <f>IFERROR(VLOOKUP(WORKDAY.INTL(P23,1,Servicio2!$O$10,Servicio2!$I$2:$I$41),Servicio1!$D$3:$I$34,6,0),0)</f>
        <v>0</v>
      </c>
      <c r="W23" s="61">
        <f>Servicio3!L24</f>
        <v>45586</v>
      </c>
      <c r="X23" t="str">
        <f>_xlfn.IFS(W23&lt;Servicio1!$D$3,"",W23&gt;=Servicio2!$F$2,"",TRUE,VLOOKUP(W23,Servicio1!$D$3:$E$34,2,1))</f>
        <v/>
      </c>
      <c r="Y23" t="str">
        <f>_xlfn.IFS(X23=0,0,AA23=Datos!$M$10,X23,AA23&lt;&gt;Datos!$M$10,X23+1)</f>
        <v/>
      </c>
      <c r="Z23">
        <f>IFERROR(VLOOKUP(W23,Servicio1!$D$3:$F$34,3,0),0)</f>
        <v>0</v>
      </c>
      <c r="AA23">
        <f>Datos!$M$10-AB23</f>
        <v>6</v>
      </c>
      <c r="AB23" s="70">
        <f>IFERROR(VLOOKUP(WORKDAY.INTL(W23,1,Servicio2!$O$10,Servicio2!$I$2:$I$41),Servicio1!$D$3:$I$34,6,0),0)</f>
        <v>0</v>
      </c>
      <c r="AD23" s="61">
        <f>Servicio3!O24</f>
        <v>45617</v>
      </c>
      <c r="AE23" t="str">
        <f>_xlfn.IFS(AD23&lt;Servicio1!$D$3,"",AD23&gt;=Servicio2!$F$2,"",TRUE,VLOOKUP(AD23,Servicio1!$D$3:$E$34,2,1))</f>
        <v/>
      </c>
      <c r="AF23" t="str">
        <f>_xlfn.IFS(AE23=0,0,AH23=Datos!$M$10,AE23,AH23&lt;&gt;Datos!$M$10,AE23+1)</f>
        <v/>
      </c>
      <c r="AG23">
        <f>IFERROR(VLOOKUP(AD23,Servicio1!$D$3:$F$34,3,0),0)</f>
        <v>0</v>
      </c>
      <c r="AH23">
        <f>Datos!$M$10-AI23</f>
        <v>6</v>
      </c>
      <c r="AI23" s="70">
        <f>IFERROR(VLOOKUP(WORKDAY.INTL(AD23,1,Servicio2!$O$10,Servicio2!$I$2:$I$41),Servicio1!$D$3:$I$34,6,0),0)</f>
        <v>0</v>
      </c>
      <c r="AK23" s="61">
        <f>Servicio3!R24</f>
        <v>45647</v>
      </c>
      <c r="AL23" t="str">
        <f>_xlfn.IFS(AK23&lt;Servicio1!$D$3,"",AK23&gt;=Servicio2!$F$2,"",TRUE,VLOOKUP(AK23,Servicio1!$D$3:$E$34,2,1))</f>
        <v/>
      </c>
      <c r="AM23" t="str">
        <f>_xlfn.IFS(AL23=0,0,AO23=Datos!$M$10,AL23,AO23&lt;&gt;Datos!$M$10,AL23+1)</f>
        <v/>
      </c>
      <c r="AN23">
        <f>IFERROR(VLOOKUP(AK23,Servicio1!$D$3:$F$34,3,0),0)</f>
        <v>0</v>
      </c>
      <c r="AO23">
        <f>Datos!$M$10-AP23</f>
        <v>6</v>
      </c>
      <c r="AP23" s="70">
        <f>IFERROR(VLOOKUP(WORKDAY.INTL(AK23,1,Servicio2!$O$10,Servicio2!$I$2:$I$41),Servicio1!$D$3:$I$34,6,0),0)</f>
        <v>0</v>
      </c>
      <c r="AR23" s="61">
        <f>Servicio3!U24</f>
        <v>45678</v>
      </c>
      <c r="AS23" t="str">
        <f>_xlfn.IFS(AR23&lt;Servicio1!$D$3,"",AR23&gt;=Servicio2!$F$2,"",TRUE,VLOOKUP(AR23,Servicio1!$D$3:$E$34,2,1))</f>
        <v/>
      </c>
      <c r="AT23" t="str">
        <f>_xlfn.IFS(AS23=0,0,AV23=Datos!$M$10,AS23,AV23&lt;&gt;Datos!$M$10,AS23+1)</f>
        <v/>
      </c>
      <c r="AU23">
        <f>IFERROR(VLOOKUP(AR23,Servicio1!$D$3:$F$34,3,0),0)</f>
        <v>0</v>
      </c>
      <c r="AV23">
        <f>Datos!$M$10-AW23</f>
        <v>6</v>
      </c>
      <c r="AW23" s="70">
        <f>IFERROR(VLOOKUP(WORKDAY.INTL(AR23,1,Servicio2!$O$10,Servicio2!$I$2:$I$41),Servicio1!$D$3:$I$34,6,0),0)</f>
        <v>0</v>
      </c>
      <c r="AY23" s="61">
        <f>Servicio3!X24</f>
        <v>45709</v>
      </c>
      <c r="AZ23" t="str">
        <f>_xlfn.IFS(AY23&lt;Servicio1!$D$3,"",AY23&gt;=Servicio2!$F$2,"",TRUE,VLOOKUP(AY23,Servicio1!$D$3:$E$34,2,1))</f>
        <v/>
      </c>
      <c r="BA23" t="str">
        <f>_xlfn.IFS(AZ23=0,0,BC23=Datos!$M$10,AZ23,BC23&lt;&gt;Datos!$M$10,AZ23+1)</f>
        <v/>
      </c>
      <c r="BB23">
        <f>IFERROR(VLOOKUP(AY23,Servicio1!$D$3:$F$34,3,0),0)</f>
        <v>0</v>
      </c>
      <c r="BC23">
        <f>Datos!$M$10-BD23</f>
        <v>6</v>
      </c>
      <c r="BD23" s="70">
        <f>IFERROR(VLOOKUP(WORKDAY.INTL(AY23,1,Servicio2!$O$10,Servicio2!$I$2:$I$41),Servicio1!$D$3:$I$34,6,0),0)</f>
        <v>0</v>
      </c>
      <c r="BF23" s="61">
        <f>Servicio3!AA24</f>
        <v>45737</v>
      </c>
      <c r="BG23" t="str">
        <f>_xlfn.IFS(BF23&lt;Servicio1!$D$3,"",BF23&gt;=Servicio2!$F$2,"",TRUE,VLOOKUP(BF23,Servicio1!$D$3:$E$34,2,1))</f>
        <v/>
      </c>
      <c r="BH23" t="str">
        <f>_xlfn.IFS(BG23=0,0,BJ23=Datos!$M$10,BG23,BJ23&lt;&gt;Datos!$M$10,BG23+1)</f>
        <v/>
      </c>
      <c r="BI23">
        <f>IFERROR(VLOOKUP(BF23,Servicio1!$D$3:$F$34,3,0),0)</f>
        <v>0</v>
      </c>
      <c r="BJ23">
        <f>Datos!$M$10-BK23</f>
        <v>6</v>
      </c>
      <c r="BK23" s="70">
        <f>IFERROR(VLOOKUP(WORKDAY.INTL(BF23,1,Servicio2!$O$10,Servicio2!$I$2:$I$41),Servicio1!$D$3:$I$34,6,0),0)</f>
        <v>0</v>
      </c>
      <c r="BM23" s="61">
        <f>Servicio3!AD24</f>
        <v>45768</v>
      </c>
      <c r="BN23" t="str">
        <f>_xlfn.IFS(BM23&lt;Servicio1!$D$3,"",BM23&gt;=Servicio2!$F$2,"",TRUE,VLOOKUP(BM23,Servicio1!$D$3:$E$34,2,1))</f>
        <v/>
      </c>
      <c r="BO23" t="str">
        <f>_xlfn.IFS(BN23=0,0,BQ23=Datos!$M$10,BN23,BQ23&lt;&gt;Datos!$M$10,BN23+1)</f>
        <v/>
      </c>
      <c r="BP23">
        <f>IFERROR(VLOOKUP(BM23,Servicio1!$D$3:$F$34,3,0),0)</f>
        <v>0</v>
      </c>
      <c r="BQ23">
        <f>Datos!$M$10-BR23</f>
        <v>6</v>
      </c>
      <c r="BR23" s="70">
        <f>IFERROR(VLOOKUP(WORKDAY.INTL(BM23,1,Servicio2!$O$10,Servicio2!$I$2:$I$41),Servicio1!$D$3:$I$34,6,0),0)</f>
        <v>0</v>
      </c>
      <c r="BT23" s="61">
        <f>Servicio3!AG24</f>
        <v>45798</v>
      </c>
      <c r="BU23" t="str">
        <f>_xlfn.IFS(BT23&lt;Servicio1!$D$3,"",BT23&gt;=Servicio2!$F$2,"",TRUE,VLOOKUP(BT23,Servicio1!$D$3:$E$34,2,1))</f>
        <v/>
      </c>
      <c r="BV23" t="str">
        <f>_xlfn.IFS(BU23=0,0,BX23=Datos!$M$10,BU23,BX23&lt;&gt;Datos!$M$10,BU23+1)</f>
        <v/>
      </c>
      <c r="BW23">
        <f>IFERROR(VLOOKUP(BT23,Servicio1!$D$3:$F$34,3,0),0)</f>
        <v>0</v>
      </c>
      <c r="BX23">
        <f>Datos!$M$10-BY23</f>
        <v>6</v>
      </c>
      <c r="BY23" s="70">
        <f>IFERROR(VLOOKUP(WORKDAY.INTL(BT23,1,Servicio2!$O$10,Servicio2!$I$2:$I$41),Servicio1!$D$3:$I$34,6,0),0)</f>
        <v>0</v>
      </c>
      <c r="CA23" s="61">
        <f>Servicio3!AJ24</f>
        <v>45829</v>
      </c>
      <c r="CB23" t="str">
        <f>_xlfn.IFS(CA23&lt;Servicio1!$D$3,"",CA23&gt;=Servicio2!$F$2,"",TRUE,VLOOKUP(CA23,Servicio1!$D$3:$E$34,2,1))</f>
        <v/>
      </c>
      <c r="CC23" t="str">
        <f>_xlfn.IFS(CB23=0,0,CE23=Datos!$M$10,CB23,CE23&lt;&gt;Datos!$M$10,CB23+1)</f>
        <v/>
      </c>
      <c r="CD23">
        <f>IFERROR(VLOOKUP(CA23,Servicio1!$D$3:$F$34,3,0),0)</f>
        <v>0</v>
      </c>
      <c r="CE23">
        <f>Datos!$M$10-CF23</f>
        <v>6</v>
      </c>
      <c r="CF23" s="70">
        <f>IFERROR(VLOOKUP(WORKDAY.INTL(CA23,1,Servicio2!$O$10,Servicio2!$I$2:$I$41),Servicio1!$D$3:$I$34,6,0),0)</f>
        <v>0</v>
      </c>
    </row>
    <row r="24" spans="1:223">
      <c r="B24" s="61">
        <f>Servicio3!C25</f>
        <v>45495</v>
      </c>
      <c r="C24" t="str">
        <f>_xlfn.IFS(B24&lt;Servicio1!$D$3,"",B24&gt;=Servicio2!$F$2,"",TRUE,VLOOKUP(B24,Servicio1!$D$3:$E$34,2,1))</f>
        <v/>
      </c>
      <c r="D24" t="str">
        <f>_xlfn.IFS(C24=0,0,F24=Datos!$M$10,C24,F24&lt;&gt;Datos!$M$10,C24+1)</f>
        <v/>
      </c>
      <c r="E24">
        <f>IFERROR(VLOOKUP(B24,Servicio1!$D$3:$F$34,3,0),0)</f>
        <v>0</v>
      </c>
      <c r="F24" s="1">
        <f>Datos!$M$10-G24</f>
        <v>6</v>
      </c>
      <c r="G24" s="62">
        <f>IFERROR(VLOOKUP(WORKDAY.INTL(B24,1,Servicio2!$O$10,Servicio2!$I$2:$I$41),Servicio1!$D$3:$I$34,6,0),0)</f>
        <v>0</v>
      </c>
      <c r="I24" s="61">
        <f>Servicio3!F25</f>
        <v>45526</v>
      </c>
      <c r="J24">
        <f>_xlfn.IFS(I24&lt;Servicio1!$D$3,"",I24&gt;=Servicio2!$F$2,"",TRUE,VLOOKUP(I24,Servicio1!$D$3:$E$34,2,1))</f>
        <v>3</v>
      </c>
      <c r="K24">
        <f>_xlfn.IFS(J24=0,0,M24=Datos!$M$10,J24,M24&lt;&gt;Datos!$M$10,J24+1)</f>
        <v>3</v>
      </c>
      <c r="L24">
        <f>IFERROR(VLOOKUP(I24,Servicio1!$D$3:$F$34,3,0),0)</f>
        <v>0</v>
      </c>
      <c r="M24">
        <f>Datos!$M$10-N24</f>
        <v>6</v>
      </c>
      <c r="N24" s="70">
        <f>IFERROR(VLOOKUP(WORKDAY.INTL(I24,1,Servicio2!$O$10,Servicio2!$I$2:$I$41),Servicio1!$D$3:$I$34,6,0),0)</f>
        <v>0</v>
      </c>
      <c r="P24" s="61">
        <f>Servicio3!I25</f>
        <v>45557</v>
      </c>
      <c r="Q24">
        <f>_xlfn.IFS(P24&lt;Servicio1!$D$3,"",P24&gt;=Servicio2!$F$2,"",TRUE,VLOOKUP(P24,Servicio1!$D$3:$E$34,2,1))</f>
        <v>5</v>
      </c>
      <c r="R24">
        <f>_xlfn.IFS(Q24=0,0,T24=Datos!$M$10,Q24,T24&lt;&gt;Datos!$M$10,Q24+1)</f>
        <v>5</v>
      </c>
      <c r="S24">
        <f>IFERROR(VLOOKUP(P24,Servicio1!$D$3:$F$34,3,0),0)</f>
        <v>0</v>
      </c>
      <c r="T24">
        <f>Datos!$M$10-U24</f>
        <v>6</v>
      </c>
      <c r="U24" s="70">
        <f>IFERROR(VLOOKUP(WORKDAY.INTL(P24,1,Servicio2!$O$10,Servicio2!$I$2:$I$41),Servicio1!$D$3:$I$34,6,0),0)</f>
        <v>0</v>
      </c>
      <c r="W24" s="61">
        <f>Servicio3!L25</f>
        <v>45587</v>
      </c>
      <c r="X24" t="str">
        <f>_xlfn.IFS(W24&lt;Servicio1!$D$3,"",W24&gt;=Servicio2!$F$2,"",TRUE,VLOOKUP(W24,Servicio1!$D$3:$E$34,2,1))</f>
        <v/>
      </c>
      <c r="Y24" t="str">
        <f>_xlfn.IFS(X24=0,0,AA24=Datos!$M$10,X24,AA24&lt;&gt;Datos!$M$10,X24+1)</f>
        <v/>
      </c>
      <c r="Z24">
        <f>IFERROR(VLOOKUP(W24,Servicio1!$D$3:$F$34,3,0),0)</f>
        <v>0</v>
      </c>
      <c r="AA24">
        <f>Datos!$M$10-AB24</f>
        <v>6</v>
      </c>
      <c r="AB24" s="70">
        <f>IFERROR(VLOOKUP(WORKDAY.INTL(W24,1,Servicio2!$O$10,Servicio2!$I$2:$I$41),Servicio1!$D$3:$I$34,6,0),0)</f>
        <v>0</v>
      </c>
      <c r="AD24" s="61">
        <f>Servicio3!O25</f>
        <v>45618</v>
      </c>
      <c r="AE24" t="str">
        <f>_xlfn.IFS(AD24&lt;Servicio1!$D$3,"",AD24&gt;=Servicio2!$F$2,"",TRUE,VLOOKUP(AD24,Servicio1!$D$3:$E$34,2,1))</f>
        <v/>
      </c>
      <c r="AF24" t="str">
        <f>_xlfn.IFS(AE24=0,0,AH24=Datos!$M$10,AE24,AH24&lt;&gt;Datos!$M$10,AE24+1)</f>
        <v/>
      </c>
      <c r="AG24">
        <f>IFERROR(VLOOKUP(AD24,Servicio1!$D$3:$F$34,3,0),0)</f>
        <v>0</v>
      </c>
      <c r="AH24">
        <f>Datos!$M$10-AI24</f>
        <v>6</v>
      </c>
      <c r="AI24" s="70">
        <f>IFERROR(VLOOKUP(WORKDAY.INTL(AD24,1,Servicio2!$O$10,Servicio2!$I$2:$I$41),Servicio1!$D$3:$I$34,6,0),0)</f>
        <v>0</v>
      </c>
      <c r="AK24" s="61">
        <f>Servicio3!R25</f>
        <v>45648</v>
      </c>
      <c r="AL24" t="str">
        <f>_xlfn.IFS(AK24&lt;Servicio1!$D$3,"",AK24&gt;=Servicio2!$F$2,"",TRUE,VLOOKUP(AK24,Servicio1!$D$3:$E$34,2,1))</f>
        <v/>
      </c>
      <c r="AM24" t="str">
        <f>_xlfn.IFS(AL24=0,0,AO24=Datos!$M$10,AL24,AO24&lt;&gt;Datos!$M$10,AL24+1)</f>
        <v/>
      </c>
      <c r="AN24">
        <f>IFERROR(VLOOKUP(AK24,Servicio1!$D$3:$F$34,3,0),0)</f>
        <v>0</v>
      </c>
      <c r="AO24">
        <f>Datos!$M$10-AP24</f>
        <v>6</v>
      </c>
      <c r="AP24" s="70">
        <f>IFERROR(VLOOKUP(WORKDAY.INTL(AK24,1,Servicio2!$O$10,Servicio2!$I$2:$I$41),Servicio1!$D$3:$I$34,6,0),0)</f>
        <v>0</v>
      </c>
      <c r="AR24" s="61">
        <f>Servicio3!U25</f>
        <v>45679</v>
      </c>
      <c r="AS24" t="str">
        <f>_xlfn.IFS(AR24&lt;Servicio1!$D$3,"",AR24&gt;=Servicio2!$F$2,"",TRUE,VLOOKUP(AR24,Servicio1!$D$3:$E$34,2,1))</f>
        <v/>
      </c>
      <c r="AT24" t="str">
        <f>_xlfn.IFS(AS24=0,0,AV24=Datos!$M$10,AS24,AV24&lt;&gt;Datos!$M$10,AS24+1)</f>
        <v/>
      </c>
      <c r="AU24">
        <f>IFERROR(VLOOKUP(AR24,Servicio1!$D$3:$F$34,3,0),0)</f>
        <v>0</v>
      </c>
      <c r="AV24">
        <f>Datos!$M$10-AW24</f>
        <v>6</v>
      </c>
      <c r="AW24" s="70">
        <f>IFERROR(VLOOKUP(WORKDAY.INTL(AR24,1,Servicio2!$O$10,Servicio2!$I$2:$I$41),Servicio1!$D$3:$I$34,6,0),0)</f>
        <v>0</v>
      </c>
      <c r="AY24" s="61">
        <f>Servicio3!X25</f>
        <v>45710</v>
      </c>
      <c r="AZ24" t="str">
        <f>_xlfn.IFS(AY24&lt;Servicio1!$D$3,"",AY24&gt;=Servicio2!$F$2,"",TRUE,VLOOKUP(AY24,Servicio1!$D$3:$E$34,2,1))</f>
        <v/>
      </c>
      <c r="BA24" t="str">
        <f>_xlfn.IFS(AZ24=0,0,BC24=Datos!$M$10,AZ24,BC24&lt;&gt;Datos!$M$10,AZ24+1)</f>
        <v/>
      </c>
      <c r="BB24">
        <f>IFERROR(VLOOKUP(AY24,Servicio1!$D$3:$F$34,3,0),0)</f>
        <v>0</v>
      </c>
      <c r="BC24">
        <f>Datos!$M$10-BD24</f>
        <v>6</v>
      </c>
      <c r="BD24" s="70">
        <f>IFERROR(VLOOKUP(WORKDAY.INTL(AY24,1,Servicio2!$O$10,Servicio2!$I$2:$I$41),Servicio1!$D$3:$I$34,6,0),0)</f>
        <v>0</v>
      </c>
      <c r="BF24" s="61">
        <f>Servicio3!AA25</f>
        <v>45738</v>
      </c>
      <c r="BG24" t="str">
        <f>_xlfn.IFS(BF24&lt;Servicio1!$D$3,"",BF24&gt;=Servicio2!$F$2,"",TRUE,VLOOKUP(BF24,Servicio1!$D$3:$E$34,2,1))</f>
        <v/>
      </c>
      <c r="BH24" t="str">
        <f>_xlfn.IFS(BG24=0,0,BJ24=Datos!$M$10,BG24,BJ24&lt;&gt;Datos!$M$10,BG24+1)</f>
        <v/>
      </c>
      <c r="BI24">
        <f>IFERROR(VLOOKUP(BF24,Servicio1!$D$3:$F$34,3,0),0)</f>
        <v>0</v>
      </c>
      <c r="BJ24">
        <f>Datos!$M$10-BK24</f>
        <v>6</v>
      </c>
      <c r="BK24" s="70">
        <f>IFERROR(VLOOKUP(WORKDAY.INTL(BF24,1,Servicio2!$O$10,Servicio2!$I$2:$I$41),Servicio1!$D$3:$I$34,6,0),0)</f>
        <v>0</v>
      </c>
      <c r="BM24" s="61">
        <f>Servicio3!AD25</f>
        <v>45769</v>
      </c>
      <c r="BN24" t="str">
        <f>_xlfn.IFS(BM24&lt;Servicio1!$D$3,"",BM24&gt;=Servicio2!$F$2,"",TRUE,VLOOKUP(BM24,Servicio1!$D$3:$E$34,2,1))</f>
        <v/>
      </c>
      <c r="BO24" t="str">
        <f>_xlfn.IFS(BN24=0,0,BQ24=Datos!$M$10,BN24,BQ24&lt;&gt;Datos!$M$10,BN24+1)</f>
        <v/>
      </c>
      <c r="BP24">
        <f>IFERROR(VLOOKUP(BM24,Servicio1!$D$3:$F$34,3,0),0)</f>
        <v>0</v>
      </c>
      <c r="BQ24">
        <f>Datos!$M$10-BR24</f>
        <v>6</v>
      </c>
      <c r="BR24" s="70">
        <f>IFERROR(VLOOKUP(WORKDAY.INTL(BM24,1,Servicio2!$O$10,Servicio2!$I$2:$I$41),Servicio1!$D$3:$I$34,6,0),0)</f>
        <v>0</v>
      </c>
      <c r="BT24" s="61">
        <f>Servicio3!AG25</f>
        <v>45799</v>
      </c>
      <c r="BU24" t="str">
        <f>_xlfn.IFS(BT24&lt;Servicio1!$D$3,"",BT24&gt;=Servicio2!$F$2,"",TRUE,VLOOKUP(BT24,Servicio1!$D$3:$E$34,2,1))</f>
        <v/>
      </c>
      <c r="BV24" t="str">
        <f>_xlfn.IFS(BU24=0,0,BX24=Datos!$M$10,BU24,BX24&lt;&gt;Datos!$M$10,BU24+1)</f>
        <v/>
      </c>
      <c r="BW24">
        <f>IFERROR(VLOOKUP(BT24,Servicio1!$D$3:$F$34,3,0),0)</f>
        <v>0</v>
      </c>
      <c r="BX24">
        <f>Datos!$M$10-BY24</f>
        <v>6</v>
      </c>
      <c r="BY24" s="70">
        <f>IFERROR(VLOOKUP(WORKDAY.INTL(BT24,1,Servicio2!$O$10,Servicio2!$I$2:$I$41),Servicio1!$D$3:$I$34,6,0),0)</f>
        <v>0</v>
      </c>
      <c r="CA24" s="61">
        <f>Servicio3!AJ25</f>
        <v>45830</v>
      </c>
      <c r="CB24" t="str">
        <f>_xlfn.IFS(CA24&lt;Servicio1!$D$3,"",CA24&gt;=Servicio2!$F$2,"",TRUE,VLOOKUP(CA24,Servicio1!$D$3:$E$34,2,1))</f>
        <v/>
      </c>
      <c r="CC24" t="str">
        <f>_xlfn.IFS(CB24=0,0,CE24=Datos!$M$10,CB24,CE24&lt;&gt;Datos!$M$10,CB24+1)</f>
        <v/>
      </c>
      <c r="CD24">
        <f>IFERROR(VLOOKUP(CA24,Servicio1!$D$3:$F$34,3,0),0)</f>
        <v>0</v>
      </c>
      <c r="CE24">
        <f>Datos!$M$10-CF24</f>
        <v>6</v>
      </c>
      <c r="CF24" s="70">
        <f>IFERROR(VLOOKUP(WORKDAY.INTL(CA24,1,Servicio2!$O$10,Servicio2!$I$2:$I$41),Servicio1!$D$3:$I$34,6,0),0)</f>
        <v>0</v>
      </c>
    </row>
    <row r="25" spans="1:223">
      <c r="B25" s="61">
        <f>Servicio3!C26</f>
        <v>45496</v>
      </c>
      <c r="C25" t="str">
        <f>_xlfn.IFS(B25&lt;Servicio1!$D$3,"",B25&gt;=Servicio2!$F$2,"",TRUE,VLOOKUP(B25,Servicio1!$D$3:$E$34,2,1))</f>
        <v/>
      </c>
      <c r="D25" t="str">
        <f>_xlfn.IFS(C25=0,0,F25=Datos!$M$10,C25,F25&lt;&gt;Datos!$M$10,C25+1)</f>
        <v/>
      </c>
      <c r="E25">
        <f>IFERROR(VLOOKUP(B25,Servicio1!$D$3:$F$34,3,0),0)</f>
        <v>0</v>
      </c>
      <c r="F25" s="1">
        <f>Datos!$M$10-G25</f>
        <v>6</v>
      </c>
      <c r="G25" s="62">
        <f>IFERROR(VLOOKUP(WORKDAY.INTL(B25,1,Servicio2!$O$10,Servicio2!$I$2:$I$41),Servicio1!$D$3:$I$34,6,0),0)</f>
        <v>0</v>
      </c>
      <c r="I25" s="61">
        <f>Servicio3!F26</f>
        <v>45527</v>
      </c>
      <c r="J25">
        <f>_xlfn.IFS(I25&lt;Servicio1!$D$3,"",I25&gt;=Servicio2!$F$2,"",TRUE,VLOOKUP(I25,Servicio1!$D$3:$E$34,2,1))</f>
        <v>3</v>
      </c>
      <c r="K25">
        <f>_xlfn.IFS(J25=0,0,M25=Datos!$M$10,J25,M25&lt;&gt;Datos!$M$10,J25+1)</f>
        <v>3</v>
      </c>
      <c r="L25">
        <f>IFERROR(VLOOKUP(I25,Servicio1!$D$3:$F$34,3,0),0)</f>
        <v>0</v>
      </c>
      <c r="M25">
        <f>Datos!$M$10-N25</f>
        <v>6</v>
      </c>
      <c r="N25" s="70">
        <f>IFERROR(VLOOKUP(WORKDAY.INTL(I25,1,Servicio2!$O$10,Servicio2!$I$2:$I$41),Servicio1!$D$3:$I$34,6,0),0)</f>
        <v>0</v>
      </c>
      <c r="P25" s="61">
        <f>Servicio3!I26</f>
        <v>45558</v>
      </c>
      <c r="Q25">
        <f>_xlfn.IFS(P25&lt;Servicio1!$D$3,"",P25&gt;=Servicio2!$F$2,"",TRUE,VLOOKUP(P25,Servicio1!$D$3:$E$34,2,1))</f>
        <v>5</v>
      </c>
      <c r="R25">
        <f>_xlfn.IFS(Q25=0,0,T25=Datos!$M$10,Q25,T25&lt;&gt;Datos!$M$10,Q25+1)</f>
        <v>5</v>
      </c>
      <c r="S25">
        <f>IFERROR(VLOOKUP(P25,Servicio1!$D$3:$F$34,3,0),0)</f>
        <v>0</v>
      </c>
      <c r="T25">
        <f>Datos!$M$10-U25</f>
        <v>6</v>
      </c>
      <c r="U25" s="70">
        <f>IFERROR(VLOOKUP(WORKDAY.INTL(P25,1,Servicio2!$O$10,Servicio2!$I$2:$I$41),Servicio1!$D$3:$I$34,6,0),0)</f>
        <v>0</v>
      </c>
      <c r="W25" s="61">
        <f>Servicio3!L26</f>
        <v>45588</v>
      </c>
      <c r="X25" t="str">
        <f>_xlfn.IFS(W25&lt;Servicio1!$D$3,"",W25&gt;=Servicio2!$F$2,"",TRUE,VLOOKUP(W25,Servicio1!$D$3:$E$34,2,1))</f>
        <v/>
      </c>
      <c r="Y25" t="str">
        <f>_xlfn.IFS(X25=0,0,AA25=Datos!$M$10,X25,AA25&lt;&gt;Datos!$M$10,X25+1)</f>
        <v/>
      </c>
      <c r="Z25">
        <f>IFERROR(VLOOKUP(W25,Servicio1!$D$3:$F$34,3,0),0)</f>
        <v>0</v>
      </c>
      <c r="AA25">
        <f>Datos!$M$10-AB25</f>
        <v>6</v>
      </c>
      <c r="AB25" s="70">
        <f>IFERROR(VLOOKUP(WORKDAY.INTL(W25,1,Servicio2!$O$10,Servicio2!$I$2:$I$41),Servicio1!$D$3:$I$34,6,0),0)</f>
        <v>0</v>
      </c>
      <c r="AD25" s="61">
        <f>Servicio3!O26</f>
        <v>45619</v>
      </c>
      <c r="AE25" t="str">
        <f>_xlfn.IFS(AD25&lt;Servicio1!$D$3,"",AD25&gt;=Servicio2!$F$2,"",TRUE,VLOOKUP(AD25,Servicio1!$D$3:$E$34,2,1))</f>
        <v/>
      </c>
      <c r="AF25" t="str">
        <f>_xlfn.IFS(AE25=0,0,AH25=Datos!$M$10,AE25,AH25&lt;&gt;Datos!$M$10,AE25+1)</f>
        <v/>
      </c>
      <c r="AG25">
        <f>IFERROR(VLOOKUP(AD25,Servicio1!$D$3:$F$34,3,0),0)</f>
        <v>0</v>
      </c>
      <c r="AH25">
        <f>Datos!$M$10-AI25</f>
        <v>6</v>
      </c>
      <c r="AI25" s="70">
        <f>IFERROR(VLOOKUP(WORKDAY.INTL(AD25,1,Servicio2!$O$10,Servicio2!$I$2:$I$41),Servicio1!$D$3:$I$34,6,0),0)</f>
        <v>0</v>
      </c>
      <c r="AK25" s="61">
        <f>Servicio3!R26</f>
        <v>45649</v>
      </c>
      <c r="AL25" t="str">
        <f>_xlfn.IFS(AK25&lt;Servicio1!$D$3,"",AK25&gt;=Servicio2!$F$2,"",TRUE,VLOOKUP(AK25,Servicio1!$D$3:$E$34,2,1))</f>
        <v/>
      </c>
      <c r="AM25" t="str">
        <f>_xlfn.IFS(AL25=0,0,AO25=Datos!$M$10,AL25,AO25&lt;&gt;Datos!$M$10,AL25+1)</f>
        <v/>
      </c>
      <c r="AN25">
        <f>IFERROR(VLOOKUP(AK25,Servicio1!$D$3:$F$34,3,0),0)</f>
        <v>0</v>
      </c>
      <c r="AO25">
        <f>Datos!$M$10-AP25</f>
        <v>6</v>
      </c>
      <c r="AP25" s="70">
        <f>IFERROR(VLOOKUP(WORKDAY.INTL(AK25,1,Servicio2!$O$10,Servicio2!$I$2:$I$41),Servicio1!$D$3:$I$34,6,0),0)</f>
        <v>0</v>
      </c>
      <c r="AR25" s="61">
        <f>Servicio3!U26</f>
        <v>45680</v>
      </c>
      <c r="AS25" t="str">
        <f>_xlfn.IFS(AR25&lt;Servicio1!$D$3,"",AR25&gt;=Servicio2!$F$2,"",TRUE,VLOOKUP(AR25,Servicio1!$D$3:$E$34,2,1))</f>
        <v/>
      </c>
      <c r="AT25" t="str">
        <f>_xlfn.IFS(AS25=0,0,AV25=Datos!$M$10,AS25,AV25&lt;&gt;Datos!$M$10,AS25+1)</f>
        <v/>
      </c>
      <c r="AU25">
        <f>IFERROR(VLOOKUP(AR25,Servicio1!$D$3:$F$34,3,0),0)</f>
        <v>0</v>
      </c>
      <c r="AV25">
        <f>Datos!$M$10-AW25</f>
        <v>6</v>
      </c>
      <c r="AW25" s="70">
        <f>IFERROR(VLOOKUP(WORKDAY.INTL(AR25,1,Servicio2!$O$10,Servicio2!$I$2:$I$41),Servicio1!$D$3:$I$34,6,0),0)</f>
        <v>0</v>
      </c>
      <c r="AY25" s="61">
        <f>Servicio3!X26</f>
        <v>45711</v>
      </c>
      <c r="AZ25" t="str">
        <f>_xlfn.IFS(AY25&lt;Servicio1!$D$3,"",AY25&gt;=Servicio2!$F$2,"",TRUE,VLOOKUP(AY25,Servicio1!$D$3:$E$34,2,1))</f>
        <v/>
      </c>
      <c r="BA25" t="str">
        <f>_xlfn.IFS(AZ25=0,0,BC25=Datos!$M$10,AZ25,BC25&lt;&gt;Datos!$M$10,AZ25+1)</f>
        <v/>
      </c>
      <c r="BB25">
        <f>IFERROR(VLOOKUP(AY25,Servicio1!$D$3:$F$34,3,0),0)</f>
        <v>0</v>
      </c>
      <c r="BC25">
        <f>Datos!$M$10-BD25</f>
        <v>6</v>
      </c>
      <c r="BD25" s="70">
        <f>IFERROR(VLOOKUP(WORKDAY.INTL(AY25,1,Servicio2!$O$10,Servicio2!$I$2:$I$41),Servicio1!$D$3:$I$34,6,0),0)</f>
        <v>0</v>
      </c>
      <c r="BF25" s="61">
        <f>Servicio3!AA26</f>
        <v>45739</v>
      </c>
      <c r="BG25" t="str">
        <f>_xlfn.IFS(BF25&lt;Servicio1!$D$3,"",BF25&gt;=Servicio2!$F$2,"",TRUE,VLOOKUP(BF25,Servicio1!$D$3:$E$34,2,1))</f>
        <v/>
      </c>
      <c r="BH25" t="str">
        <f>_xlfn.IFS(BG25=0,0,BJ25=Datos!$M$10,BG25,BJ25&lt;&gt;Datos!$M$10,BG25+1)</f>
        <v/>
      </c>
      <c r="BI25">
        <f>IFERROR(VLOOKUP(BF25,Servicio1!$D$3:$F$34,3,0),0)</f>
        <v>0</v>
      </c>
      <c r="BJ25">
        <f>Datos!$M$10-BK25</f>
        <v>6</v>
      </c>
      <c r="BK25" s="70">
        <f>IFERROR(VLOOKUP(WORKDAY.INTL(BF25,1,Servicio2!$O$10,Servicio2!$I$2:$I$41),Servicio1!$D$3:$I$34,6,0),0)</f>
        <v>0</v>
      </c>
      <c r="BM25" s="61">
        <f>Servicio3!AD26</f>
        <v>45770</v>
      </c>
      <c r="BN25" t="str">
        <f>_xlfn.IFS(BM25&lt;Servicio1!$D$3,"",BM25&gt;=Servicio2!$F$2,"",TRUE,VLOOKUP(BM25,Servicio1!$D$3:$E$34,2,1))</f>
        <v/>
      </c>
      <c r="BO25" t="str">
        <f>_xlfn.IFS(BN25=0,0,BQ25=Datos!$M$10,BN25,BQ25&lt;&gt;Datos!$M$10,BN25+1)</f>
        <v/>
      </c>
      <c r="BP25">
        <f>IFERROR(VLOOKUP(BM25,Servicio1!$D$3:$F$34,3,0),0)</f>
        <v>0</v>
      </c>
      <c r="BQ25">
        <f>Datos!$M$10-BR25</f>
        <v>6</v>
      </c>
      <c r="BR25" s="70">
        <f>IFERROR(VLOOKUP(WORKDAY.INTL(BM25,1,Servicio2!$O$10,Servicio2!$I$2:$I$41),Servicio1!$D$3:$I$34,6,0),0)</f>
        <v>0</v>
      </c>
      <c r="BT25" s="61">
        <f>Servicio3!AG26</f>
        <v>45800</v>
      </c>
      <c r="BU25" t="str">
        <f>_xlfn.IFS(BT25&lt;Servicio1!$D$3,"",BT25&gt;=Servicio2!$F$2,"",TRUE,VLOOKUP(BT25,Servicio1!$D$3:$E$34,2,1))</f>
        <v/>
      </c>
      <c r="BV25" t="str">
        <f>_xlfn.IFS(BU25=0,0,BX25=Datos!$M$10,BU25,BX25&lt;&gt;Datos!$M$10,BU25+1)</f>
        <v/>
      </c>
      <c r="BW25">
        <f>IFERROR(VLOOKUP(BT25,Servicio1!$D$3:$F$34,3,0),0)</f>
        <v>0</v>
      </c>
      <c r="BX25">
        <f>Datos!$M$10-BY25</f>
        <v>6</v>
      </c>
      <c r="BY25" s="70">
        <f>IFERROR(VLOOKUP(WORKDAY.INTL(BT25,1,Servicio2!$O$10,Servicio2!$I$2:$I$41),Servicio1!$D$3:$I$34,6,0),0)</f>
        <v>0</v>
      </c>
      <c r="CA25" s="61">
        <f>Servicio3!AJ26</f>
        <v>45831</v>
      </c>
      <c r="CB25" t="str">
        <f>_xlfn.IFS(CA25&lt;Servicio1!$D$3,"",CA25&gt;=Servicio2!$F$2,"",TRUE,VLOOKUP(CA25,Servicio1!$D$3:$E$34,2,1))</f>
        <v/>
      </c>
      <c r="CC25" t="str">
        <f>_xlfn.IFS(CB25=0,0,CE25=Datos!$M$10,CB25,CE25&lt;&gt;Datos!$M$10,CB25+1)</f>
        <v/>
      </c>
      <c r="CD25">
        <f>IFERROR(VLOOKUP(CA25,Servicio1!$D$3:$F$34,3,0),0)</f>
        <v>0</v>
      </c>
      <c r="CE25">
        <f>Datos!$M$10-CF25</f>
        <v>6</v>
      </c>
      <c r="CF25" s="70">
        <f>IFERROR(VLOOKUP(WORKDAY.INTL(CA25,1,Servicio2!$O$10,Servicio2!$I$2:$I$41),Servicio1!$D$3:$I$34,6,0),0)</f>
        <v>0</v>
      </c>
    </row>
    <row r="26" spans="1:223">
      <c r="B26" s="61">
        <f>Servicio3!C27</f>
        <v>45497</v>
      </c>
      <c r="C26" t="str">
        <f>_xlfn.IFS(B26&lt;Servicio1!$D$3,"",B26&gt;=Servicio2!$F$2,"",TRUE,VLOOKUP(B26,Servicio1!$D$3:$E$34,2,1))</f>
        <v/>
      </c>
      <c r="D26" t="str">
        <f>_xlfn.IFS(C26=0,0,F26=Datos!$M$10,C26,F26&lt;&gt;Datos!$M$10,C26+1)</f>
        <v/>
      </c>
      <c r="E26">
        <f>IFERROR(VLOOKUP(B26,Servicio1!$D$3:$F$34,3,0),0)</f>
        <v>0</v>
      </c>
      <c r="F26" s="1">
        <f>Datos!$M$10-G26</f>
        <v>6</v>
      </c>
      <c r="G26" s="62">
        <f>IFERROR(VLOOKUP(WORKDAY.INTL(B26,1,Servicio2!$O$10,Servicio2!$I$2:$I$41),Servicio1!$D$3:$I$34,6,0),0)</f>
        <v>0</v>
      </c>
      <c r="I26" s="61">
        <f>Servicio3!F27</f>
        <v>45528</v>
      </c>
      <c r="J26">
        <f>_xlfn.IFS(I26&lt;Servicio1!$D$3,"",I26&gt;=Servicio2!$F$2,"",TRUE,VLOOKUP(I26,Servicio1!$D$3:$E$34,2,1))</f>
        <v>3</v>
      </c>
      <c r="K26">
        <f>_xlfn.IFS(J26=0,0,M26=Datos!$M$10,J26,M26&lt;&gt;Datos!$M$10,J26+1)</f>
        <v>3</v>
      </c>
      <c r="L26">
        <f>IFERROR(VLOOKUP(I26,Servicio1!$D$3:$F$34,3,0),0)</f>
        <v>0</v>
      </c>
      <c r="M26">
        <f>Datos!$M$10-N26</f>
        <v>6</v>
      </c>
      <c r="N26" s="70">
        <f>IFERROR(VLOOKUP(WORKDAY.INTL(I26,1,Servicio2!$O$10,Servicio2!$I$2:$I$41),Servicio1!$D$3:$I$34,6,0),0)</f>
        <v>0</v>
      </c>
      <c r="P26" s="61">
        <f>Servicio3!I27</f>
        <v>45559</v>
      </c>
      <c r="Q26">
        <f>_xlfn.IFS(P26&lt;Servicio1!$D$3,"",P26&gt;=Servicio2!$F$2,"",TRUE,VLOOKUP(P26,Servicio1!$D$3:$E$34,2,1))</f>
        <v>5</v>
      </c>
      <c r="R26">
        <f>_xlfn.IFS(Q26=0,0,T26=Datos!$M$10,Q26,T26&lt;&gt;Datos!$M$10,Q26+1)</f>
        <v>5</v>
      </c>
      <c r="S26">
        <f>IFERROR(VLOOKUP(P26,Servicio1!$D$3:$F$34,3,0),0)</f>
        <v>0</v>
      </c>
      <c r="T26">
        <f>Datos!$M$10-U26</f>
        <v>6</v>
      </c>
      <c r="U26" s="70">
        <f>IFERROR(VLOOKUP(WORKDAY.INTL(P26,1,Servicio2!$O$10,Servicio2!$I$2:$I$41),Servicio1!$D$3:$I$34,6,0),0)</f>
        <v>0</v>
      </c>
      <c r="W26" s="61">
        <f>Servicio3!L27</f>
        <v>45589</v>
      </c>
      <c r="X26" t="str">
        <f>_xlfn.IFS(W26&lt;Servicio1!$D$3,"",W26&gt;=Servicio2!$F$2,"",TRUE,VLOOKUP(W26,Servicio1!$D$3:$E$34,2,1))</f>
        <v/>
      </c>
      <c r="Y26" t="str">
        <f>_xlfn.IFS(X26=0,0,AA26=Datos!$M$10,X26,AA26&lt;&gt;Datos!$M$10,X26+1)</f>
        <v/>
      </c>
      <c r="Z26">
        <f>IFERROR(VLOOKUP(W26,Servicio1!$D$3:$F$34,3,0),0)</f>
        <v>0</v>
      </c>
      <c r="AA26">
        <f>Datos!$M$10-AB26</f>
        <v>6</v>
      </c>
      <c r="AB26" s="70">
        <f>IFERROR(VLOOKUP(WORKDAY.INTL(W26,1,Servicio2!$O$10,Servicio2!$I$2:$I$41),Servicio1!$D$3:$I$34,6,0),0)</f>
        <v>0</v>
      </c>
      <c r="AD26" s="61">
        <f>Servicio3!O27</f>
        <v>45620</v>
      </c>
      <c r="AE26" t="str">
        <f>_xlfn.IFS(AD26&lt;Servicio1!$D$3,"",AD26&gt;=Servicio2!$F$2,"",TRUE,VLOOKUP(AD26,Servicio1!$D$3:$E$34,2,1))</f>
        <v/>
      </c>
      <c r="AF26" t="str">
        <f>_xlfn.IFS(AE26=0,0,AH26=Datos!$M$10,AE26,AH26&lt;&gt;Datos!$M$10,AE26+1)</f>
        <v/>
      </c>
      <c r="AG26">
        <f>IFERROR(VLOOKUP(AD26,Servicio1!$D$3:$F$34,3,0),0)</f>
        <v>0</v>
      </c>
      <c r="AH26">
        <f>Datos!$M$10-AI26</f>
        <v>6</v>
      </c>
      <c r="AI26" s="70">
        <f>IFERROR(VLOOKUP(WORKDAY.INTL(AD26,1,Servicio2!$O$10,Servicio2!$I$2:$I$41),Servicio1!$D$3:$I$34,6,0),0)</f>
        <v>0</v>
      </c>
      <c r="AK26" s="61">
        <f>Servicio3!R27</f>
        <v>45650</v>
      </c>
      <c r="AL26" t="str">
        <f>_xlfn.IFS(AK26&lt;Servicio1!$D$3,"",AK26&gt;=Servicio2!$F$2,"",TRUE,VLOOKUP(AK26,Servicio1!$D$3:$E$34,2,1))</f>
        <v/>
      </c>
      <c r="AM26" t="str">
        <f>_xlfn.IFS(AL26=0,0,AO26=Datos!$M$10,AL26,AO26&lt;&gt;Datos!$M$10,AL26+1)</f>
        <v/>
      </c>
      <c r="AN26">
        <f>IFERROR(VLOOKUP(AK26,Servicio1!$D$3:$F$34,3,0),0)</f>
        <v>0</v>
      </c>
      <c r="AO26">
        <f>Datos!$M$10-AP26</f>
        <v>6</v>
      </c>
      <c r="AP26" s="70">
        <f>IFERROR(VLOOKUP(WORKDAY.INTL(AK26,1,Servicio2!$O$10,Servicio2!$I$2:$I$41),Servicio1!$D$3:$I$34,6,0),0)</f>
        <v>0</v>
      </c>
      <c r="AR26" s="61">
        <f>Servicio3!U27</f>
        <v>45681</v>
      </c>
      <c r="AS26" t="str">
        <f>_xlfn.IFS(AR26&lt;Servicio1!$D$3,"",AR26&gt;=Servicio2!$F$2,"",TRUE,VLOOKUP(AR26,Servicio1!$D$3:$E$34,2,1))</f>
        <v/>
      </c>
      <c r="AT26" t="str">
        <f>_xlfn.IFS(AS26=0,0,AV26=Datos!$M$10,AS26,AV26&lt;&gt;Datos!$M$10,AS26+1)</f>
        <v/>
      </c>
      <c r="AU26">
        <f>IFERROR(VLOOKUP(AR26,Servicio1!$D$3:$F$34,3,0),0)</f>
        <v>0</v>
      </c>
      <c r="AV26">
        <f>Datos!$M$10-AW26</f>
        <v>6</v>
      </c>
      <c r="AW26" s="70">
        <f>IFERROR(VLOOKUP(WORKDAY.INTL(AR26,1,Servicio2!$O$10,Servicio2!$I$2:$I$41),Servicio1!$D$3:$I$34,6,0),0)</f>
        <v>0</v>
      </c>
      <c r="AY26" s="61">
        <f>Servicio3!X27</f>
        <v>45712</v>
      </c>
      <c r="AZ26" t="str">
        <f>_xlfn.IFS(AY26&lt;Servicio1!$D$3,"",AY26&gt;=Servicio2!$F$2,"",TRUE,VLOOKUP(AY26,Servicio1!$D$3:$E$34,2,1))</f>
        <v/>
      </c>
      <c r="BA26" t="str">
        <f>_xlfn.IFS(AZ26=0,0,BC26=Datos!$M$10,AZ26,BC26&lt;&gt;Datos!$M$10,AZ26+1)</f>
        <v/>
      </c>
      <c r="BB26">
        <f>IFERROR(VLOOKUP(AY26,Servicio1!$D$3:$F$34,3,0),0)</f>
        <v>0</v>
      </c>
      <c r="BC26">
        <f>Datos!$M$10-BD26</f>
        <v>6</v>
      </c>
      <c r="BD26" s="70">
        <f>IFERROR(VLOOKUP(WORKDAY.INTL(AY26,1,Servicio2!$O$10,Servicio2!$I$2:$I$41),Servicio1!$D$3:$I$34,6,0),0)</f>
        <v>0</v>
      </c>
      <c r="BF26" s="61">
        <f>Servicio3!AA27</f>
        <v>45740</v>
      </c>
      <c r="BG26" t="str">
        <f>_xlfn.IFS(BF26&lt;Servicio1!$D$3,"",BF26&gt;=Servicio2!$F$2,"",TRUE,VLOOKUP(BF26,Servicio1!$D$3:$E$34,2,1))</f>
        <v/>
      </c>
      <c r="BH26" t="str">
        <f>_xlfn.IFS(BG26=0,0,BJ26=Datos!$M$10,BG26,BJ26&lt;&gt;Datos!$M$10,BG26+1)</f>
        <v/>
      </c>
      <c r="BI26">
        <f>IFERROR(VLOOKUP(BF26,Servicio1!$D$3:$F$34,3,0),0)</f>
        <v>0</v>
      </c>
      <c r="BJ26">
        <f>Datos!$M$10-BK26</f>
        <v>6</v>
      </c>
      <c r="BK26" s="70">
        <f>IFERROR(VLOOKUP(WORKDAY.INTL(BF26,1,Servicio2!$O$10,Servicio2!$I$2:$I$41),Servicio1!$D$3:$I$34,6,0),0)</f>
        <v>0</v>
      </c>
      <c r="BM26" s="61">
        <f>Servicio3!AD27</f>
        <v>45771</v>
      </c>
      <c r="BN26" t="str">
        <f>_xlfn.IFS(BM26&lt;Servicio1!$D$3,"",BM26&gt;=Servicio2!$F$2,"",TRUE,VLOOKUP(BM26,Servicio1!$D$3:$E$34,2,1))</f>
        <v/>
      </c>
      <c r="BO26" t="str">
        <f>_xlfn.IFS(BN26=0,0,BQ26=Datos!$M$10,BN26,BQ26&lt;&gt;Datos!$M$10,BN26+1)</f>
        <v/>
      </c>
      <c r="BP26">
        <f>IFERROR(VLOOKUP(BM26,Servicio1!$D$3:$F$34,3,0),0)</f>
        <v>0</v>
      </c>
      <c r="BQ26">
        <f>Datos!$M$10-BR26</f>
        <v>6</v>
      </c>
      <c r="BR26" s="70">
        <f>IFERROR(VLOOKUP(WORKDAY.INTL(BM26,1,Servicio2!$O$10,Servicio2!$I$2:$I$41),Servicio1!$D$3:$I$34,6,0),0)</f>
        <v>0</v>
      </c>
      <c r="BT26" s="61">
        <f>Servicio3!AG27</f>
        <v>45801</v>
      </c>
      <c r="BU26" t="str">
        <f>_xlfn.IFS(BT26&lt;Servicio1!$D$3,"",BT26&gt;=Servicio2!$F$2,"",TRUE,VLOOKUP(BT26,Servicio1!$D$3:$E$34,2,1))</f>
        <v/>
      </c>
      <c r="BV26" t="str">
        <f>_xlfn.IFS(BU26=0,0,BX26=Datos!$M$10,BU26,BX26&lt;&gt;Datos!$M$10,BU26+1)</f>
        <v/>
      </c>
      <c r="BW26">
        <f>IFERROR(VLOOKUP(BT26,Servicio1!$D$3:$F$34,3,0),0)</f>
        <v>0</v>
      </c>
      <c r="BX26">
        <f>Datos!$M$10-BY26</f>
        <v>6</v>
      </c>
      <c r="BY26" s="70">
        <f>IFERROR(VLOOKUP(WORKDAY.INTL(BT26,1,Servicio2!$O$10,Servicio2!$I$2:$I$41),Servicio1!$D$3:$I$34,6,0),0)</f>
        <v>0</v>
      </c>
      <c r="CA26" s="61">
        <f>Servicio3!AJ27</f>
        <v>45832</v>
      </c>
      <c r="CB26" t="str">
        <f>_xlfn.IFS(CA26&lt;Servicio1!$D$3,"",CA26&gt;=Servicio2!$F$2,"",TRUE,VLOOKUP(CA26,Servicio1!$D$3:$E$34,2,1))</f>
        <v/>
      </c>
      <c r="CC26" t="str">
        <f>_xlfn.IFS(CB26=0,0,CE26=Datos!$M$10,CB26,CE26&lt;&gt;Datos!$M$10,CB26+1)</f>
        <v/>
      </c>
      <c r="CD26">
        <f>IFERROR(VLOOKUP(CA26,Servicio1!$D$3:$F$34,3,0),0)</f>
        <v>0</v>
      </c>
      <c r="CE26">
        <f>Datos!$M$10-CF26</f>
        <v>6</v>
      </c>
      <c r="CF26" s="70">
        <f>IFERROR(VLOOKUP(WORKDAY.INTL(CA26,1,Servicio2!$O$10,Servicio2!$I$2:$I$41),Servicio1!$D$3:$I$34,6,0),0)</f>
        <v>0</v>
      </c>
    </row>
    <row r="27" spans="1:223">
      <c r="B27" s="61">
        <f>Servicio3!C28</f>
        <v>45498</v>
      </c>
      <c r="C27" t="str">
        <f>_xlfn.IFS(B27&lt;Servicio1!$D$3,"",B27&gt;=Servicio2!$F$2,"",TRUE,VLOOKUP(B27,Servicio1!$D$3:$E$34,2,1))</f>
        <v/>
      </c>
      <c r="D27" t="str">
        <f>_xlfn.IFS(C27=0,0,F27=Datos!$M$10,C27,F27&lt;&gt;Datos!$M$10,C27+1)</f>
        <v/>
      </c>
      <c r="E27">
        <f>IFERROR(VLOOKUP(B27,Servicio1!$D$3:$F$34,3,0),0)</f>
        <v>0</v>
      </c>
      <c r="F27" s="1">
        <f>Datos!$M$10-G27</f>
        <v>6</v>
      </c>
      <c r="G27" s="62">
        <f>IFERROR(VLOOKUP(WORKDAY.INTL(B27,1,Servicio2!$O$10,Servicio2!$I$2:$I$41),Servicio1!$D$3:$I$34,6,0),0)</f>
        <v>0</v>
      </c>
      <c r="I27" s="61">
        <f>Servicio3!F28</f>
        <v>45529</v>
      </c>
      <c r="J27">
        <f>_xlfn.IFS(I27&lt;Servicio1!$D$3,"",I27&gt;=Servicio2!$F$2,"",TRUE,VLOOKUP(I27,Servicio1!$D$3:$E$34,2,1))</f>
        <v>3</v>
      </c>
      <c r="K27">
        <f>_xlfn.IFS(J27=0,0,M27=Datos!$M$10,J27,M27&lt;&gt;Datos!$M$10,J27+1)</f>
        <v>3</v>
      </c>
      <c r="L27">
        <f>IFERROR(VLOOKUP(I27,Servicio1!$D$3:$F$34,3,0),0)</f>
        <v>0</v>
      </c>
      <c r="M27">
        <f>Datos!$M$10-N27</f>
        <v>6</v>
      </c>
      <c r="N27" s="70">
        <f>IFERROR(VLOOKUP(WORKDAY.INTL(I27,1,Servicio2!$O$10,Servicio2!$I$2:$I$41),Servicio1!$D$3:$I$34,6,0),0)</f>
        <v>0</v>
      </c>
      <c r="P27" s="61">
        <f>Servicio3!I28</f>
        <v>45560</v>
      </c>
      <c r="Q27">
        <f>_xlfn.IFS(P27&lt;Servicio1!$D$3,"",P27&gt;=Servicio2!$F$2,"",TRUE,VLOOKUP(P27,Servicio1!$D$3:$E$34,2,1))</f>
        <v>5</v>
      </c>
      <c r="R27">
        <f>_xlfn.IFS(Q27=0,0,T27=Datos!$M$10,Q27,T27&lt;&gt;Datos!$M$10,Q27+1)</f>
        <v>5</v>
      </c>
      <c r="S27">
        <f>IFERROR(VLOOKUP(P27,Servicio1!$D$3:$F$34,3,0),0)</f>
        <v>0</v>
      </c>
      <c r="T27">
        <f>Datos!$M$10-U27</f>
        <v>6</v>
      </c>
      <c r="U27" s="70">
        <f>IFERROR(VLOOKUP(WORKDAY.INTL(P27,1,Servicio2!$O$10,Servicio2!$I$2:$I$41),Servicio1!$D$3:$I$34,6,0),0)</f>
        <v>0</v>
      </c>
      <c r="W27" s="61">
        <f>Servicio3!L28</f>
        <v>45590</v>
      </c>
      <c r="X27" t="str">
        <f>_xlfn.IFS(W27&lt;Servicio1!$D$3,"",W27&gt;=Servicio2!$F$2,"",TRUE,VLOOKUP(W27,Servicio1!$D$3:$E$34,2,1))</f>
        <v/>
      </c>
      <c r="Y27" t="str">
        <f>_xlfn.IFS(X27=0,0,AA27=Datos!$M$10,X27,AA27&lt;&gt;Datos!$M$10,X27+1)</f>
        <v/>
      </c>
      <c r="Z27">
        <f>IFERROR(VLOOKUP(W27,Servicio1!$D$3:$F$34,3,0),0)</f>
        <v>0</v>
      </c>
      <c r="AA27">
        <f>Datos!$M$10-AB27</f>
        <v>6</v>
      </c>
      <c r="AB27" s="70">
        <f>IFERROR(VLOOKUP(WORKDAY.INTL(W27,1,Servicio2!$O$10,Servicio2!$I$2:$I$41),Servicio1!$D$3:$I$34,6,0),0)</f>
        <v>0</v>
      </c>
      <c r="AD27" s="61">
        <f>Servicio3!O28</f>
        <v>45621</v>
      </c>
      <c r="AE27" t="str">
        <f>_xlfn.IFS(AD27&lt;Servicio1!$D$3,"",AD27&gt;=Servicio2!$F$2,"",TRUE,VLOOKUP(AD27,Servicio1!$D$3:$E$34,2,1))</f>
        <v/>
      </c>
      <c r="AF27" t="str">
        <f>_xlfn.IFS(AE27=0,0,AH27=Datos!$M$10,AE27,AH27&lt;&gt;Datos!$M$10,AE27+1)</f>
        <v/>
      </c>
      <c r="AG27">
        <f>IFERROR(VLOOKUP(AD27,Servicio1!$D$3:$F$34,3,0),0)</f>
        <v>0</v>
      </c>
      <c r="AH27">
        <f>Datos!$M$10-AI27</f>
        <v>6</v>
      </c>
      <c r="AI27" s="70">
        <f>IFERROR(VLOOKUP(WORKDAY.INTL(AD27,1,Servicio2!$O$10,Servicio2!$I$2:$I$41),Servicio1!$D$3:$I$34,6,0),0)</f>
        <v>0</v>
      </c>
      <c r="AK27" s="61">
        <f>Servicio3!R28</f>
        <v>45651</v>
      </c>
      <c r="AL27" t="str">
        <f>_xlfn.IFS(AK27&lt;Servicio1!$D$3,"",AK27&gt;=Servicio2!$F$2,"",TRUE,VLOOKUP(AK27,Servicio1!$D$3:$E$34,2,1))</f>
        <v/>
      </c>
      <c r="AM27" t="str">
        <f>_xlfn.IFS(AL27=0,0,AO27=Datos!$M$10,AL27,AO27&lt;&gt;Datos!$M$10,AL27+1)</f>
        <v/>
      </c>
      <c r="AN27">
        <f>IFERROR(VLOOKUP(AK27,Servicio1!$D$3:$F$34,3,0),0)</f>
        <v>0</v>
      </c>
      <c r="AO27">
        <f>Datos!$M$10-AP27</f>
        <v>6</v>
      </c>
      <c r="AP27" s="70">
        <f>IFERROR(VLOOKUP(WORKDAY.INTL(AK27,1,Servicio2!$O$10,Servicio2!$I$2:$I$41),Servicio1!$D$3:$I$34,6,0),0)</f>
        <v>0</v>
      </c>
      <c r="AR27" s="61">
        <f>Servicio3!U28</f>
        <v>45682</v>
      </c>
      <c r="AS27" t="str">
        <f>_xlfn.IFS(AR27&lt;Servicio1!$D$3,"",AR27&gt;=Servicio2!$F$2,"",TRUE,VLOOKUP(AR27,Servicio1!$D$3:$E$34,2,1))</f>
        <v/>
      </c>
      <c r="AT27" t="str">
        <f>_xlfn.IFS(AS27=0,0,AV27=Datos!$M$10,AS27,AV27&lt;&gt;Datos!$M$10,AS27+1)</f>
        <v/>
      </c>
      <c r="AU27">
        <f>IFERROR(VLOOKUP(AR27,Servicio1!$D$3:$F$34,3,0),0)</f>
        <v>0</v>
      </c>
      <c r="AV27">
        <f>Datos!$M$10-AW27</f>
        <v>6</v>
      </c>
      <c r="AW27" s="70">
        <f>IFERROR(VLOOKUP(WORKDAY.INTL(AR27,1,Servicio2!$O$10,Servicio2!$I$2:$I$41),Servicio1!$D$3:$I$34,6,0),0)</f>
        <v>0</v>
      </c>
      <c r="AY27" s="61">
        <f>Servicio3!X28</f>
        <v>45713</v>
      </c>
      <c r="AZ27" t="str">
        <f>_xlfn.IFS(AY27&lt;Servicio1!$D$3,"",AY27&gt;=Servicio2!$F$2,"",TRUE,VLOOKUP(AY27,Servicio1!$D$3:$E$34,2,1))</f>
        <v/>
      </c>
      <c r="BA27" t="str">
        <f>_xlfn.IFS(AZ27=0,0,BC27=Datos!$M$10,AZ27,BC27&lt;&gt;Datos!$M$10,AZ27+1)</f>
        <v/>
      </c>
      <c r="BB27">
        <f>IFERROR(VLOOKUP(AY27,Servicio1!$D$3:$F$34,3,0),0)</f>
        <v>0</v>
      </c>
      <c r="BC27">
        <f>Datos!$M$10-BD27</f>
        <v>6</v>
      </c>
      <c r="BD27" s="70">
        <f>IFERROR(VLOOKUP(WORKDAY.INTL(AY27,1,Servicio2!$O$10,Servicio2!$I$2:$I$41),Servicio1!$D$3:$I$34,6,0),0)</f>
        <v>0</v>
      </c>
      <c r="BF27" s="61">
        <f>Servicio3!AA28</f>
        <v>45741</v>
      </c>
      <c r="BG27" t="str">
        <f>_xlfn.IFS(BF27&lt;Servicio1!$D$3,"",BF27&gt;=Servicio2!$F$2,"",TRUE,VLOOKUP(BF27,Servicio1!$D$3:$E$34,2,1))</f>
        <v/>
      </c>
      <c r="BH27" t="str">
        <f>_xlfn.IFS(BG27=0,0,BJ27=Datos!$M$10,BG27,BJ27&lt;&gt;Datos!$M$10,BG27+1)</f>
        <v/>
      </c>
      <c r="BI27">
        <f>IFERROR(VLOOKUP(BF27,Servicio1!$D$3:$F$34,3,0),0)</f>
        <v>0</v>
      </c>
      <c r="BJ27">
        <f>Datos!$M$10-BK27</f>
        <v>6</v>
      </c>
      <c r="BK27" s="70">
        <f>IFERROR(VLOOKUP(WORKDAY.INTL(BF27,1,Servicio2!$O$10,Servicio2!$I$2:$I$41),Servicio1!$D$3:$I$34,6,0),0)</f>
        <v>0</v>
      </c>
      <c r="BM27" s="61">
        <f>Servicio3!AD28</f>
        <v>45772</v>
      </c>
      <c r="BN27" t="str">
        <f>_xlfn.IFS(BM27&lt;Servicio1!$D$3,"",BM27&gt;=Servicio2!$F$2,"",TRUE,VLOOKUP(BM27,Servicio1!$D$3:$E$34,2,1))</f>
        <v/>
      </c>
      <c r="BO27" t="str">
        <f>_xlfn.IFS(BN27=0,0,BQ27=Datos!$M$10,BN27,BQ27&lt;&gt;Datos!$M$10,BN27+1)</f>
        <v/>
      </c>
      <c r="BP27">
        <f>IFERROR(VLOOKUP(BM27,Servicio1!$D$3:$F$34,3,0),0)</f>
        <v>0</v>
      </c>
      <c r="BQ27">
        <f>Datos!$M$10-BR27</f>
        <v>6</v>
      </c>
      <c r="BR27" s="70">
        <f>IFERROR(VLOOKUP(WORKDAY.INTL(BM27,1,Servicio2!$O$10,Servicio2!$I$2:$I$41),Servicio1!$D$3:$I$34,6,0),0)</f>
        <v>0</v>
      </c>
      <c r="BT27" s="61">
        <f>Servicio3!AG28</f>
        <v>45802</v>
      </c>
      <c r="BU27" t="str">
        <f>_xlfn.IFS(BT27&lt;Servicio1!$D$3,"",BT27&gt;=Servicio2!$F$2,"",TRUE,VLOOKUP(BT27,Servicio1!$D$3:$E$34,2,1))</f>
        <v/>
      </c>
      <c r="BV27" t="str">
        <f>_xlfn.IFS(BU27=0,0,BX27=Datos!$M$10,BU27,BX27&lt;&gt;Datos!$M$10,BU27+1)</f>
        <v/>
      </c>
      <c r="BW27">
        <f>IFERROR(VLOOKUP(BT27,Servicio1!$D$3:$F$34,3,0),0)</f>
        <v>0</v>
      </c>
      <c r="BX27">
        <f>Datos!$M$10-BY27</f>
        <v>6</v>
      </c>
      <c r="BY27" s="70">
        <f>IFERROR(VLOOKUP(WORKDAY.INTL(BT27,1,Servicio2!$O$10,Servicio2!$I$2:$I$41),Servicio1!$D$3:$I$34,6,0),0)</f>
        <v>0</v>
      </c>
      <c r="CA27" s="61">
        <f>Servicio3!AJ28</f>
        <v>45833</v>
      </c>
      <c r="CB27" t="str">
        <f>_xlfn.IFS(CA27&lt;Servicio1!$D$3,"",CA27&gt;=Servicio2!$F$2,"",TRUE,VLOOKUP(CA27,Servicio1!$D$3:$E$34,2,1))</f>
        <v/>
      </c>
      <c r="CC27" t="str">
        <f>_xlfn.IFS(CB27=0,0,CE27=Datos!$M$10,CB27,CE27&lt;&gt;Datos!$M$10,CB27+1)</f>
        <v/>
      </c>
      <c r="CD27">
        <f>IFERROR(VLOOKUP(CA27,Servicio1!$D$3:$F$34,3,0),0)</f>
        <v>0</v>
      </c>
      <c r="CE27">
        <f>Datos!$M$10-CF27</f>
        <v>6</v>
      </c>
      <c r="CF27" s="70">
        <f>IFERROR(VLOOKUP(WORKDAY.INTL(CA27,1,Servicio2!$O$10,Servicio2!$I$2:$I$41),Servicio1!$D$3:$I$34,6,0),0)</f>
        <v>0</v>
      </c>
    </row>
    <row r="28" spans="1:223">
      <c r="B28" s="61">
        <f>Servicio3!C29</f>
        <v>45499</v>
      </c>
      <c r="C28">
        <f>_xlfn.IFS(B28&lt;Servicio1!$D$3,"",B28&gt;=Servicio2!$F$2,"",TRUE,VLOOKUP(B28,Servicio1!$D$3:$E$34,2,1))</f>
        <v>1</v>
      </c>
      <c r="D28">
        <f>_xlfn.IFS(C28=0,0,F28=Datos!$M$10,C28,F28&lt;&gt;Datos!$M$10,C28+1)</f>
        <v>1</v>
      </c>
      <c r="E28" t="str">
        <f>IFERROR(VLOOKUP(B28,Servicio1!$D$3:$F$34,3,0),0)</f>
        <v>UF123 (20)</v>
      </c>
      <c r="F28" s="1">
        <f>Datos!$M$10-G28</f>
        <v>6</v>
      </c>
      <c r="G28" s="62">
        <f>IFERROR(VLOOKUP(WORKDAY.INTL(B28,1,Servicio2!$O$10,Servicio2!$I$2:$I$41),Servicio1!$D$3:$I$34,6,0),0)</f>
        <v>0</v>
      </c>
      <c r="I28" s="61">
        <f>Servicio3!F29</f>
        <v>45530</v>
      </c>
      <c r="J28">
        <f>_xlfn.IFS(I28&lt;Servicio1!$D$3,"",I28&gt;=Servicio2!$F$2,"",TRUE,VLOOKUP(I28,Servicio1!$D$3:$E$34,2,1))</f>
        <v>3</v>
      </c>
      <c r="K28">
        <f>_xlfn.IFS(J28=0,0,M28=Datos!$M$10,J28,M28&lt;&gt;Datos!$M$10,J28+1)</f>
        <v>3</v>
      </c>
      <c r="L28">
        <f>IFERROR(VLOOKUP(I28,Servicio1!$D$3:$F$34,3,0),0)</f>
        <v>0</v>
      </c>
      <c r="M28">
        <f>Datos!$M$10-N28</f>
        <v>6</v>
      </c>
      <c r="N28" s="70">
        <f>IFERROR(VLOOKUP(WORKDAY.INTL(I28,1,Servicio2!$O$10,Servicio2!$I$2:$I$41),Servicio1!$D$3:$I$34,6,0),0)</f>
        <v>0</v>
      </c>
      <c r="P28" s="61">
        <f>Servicio3!I29</f>
        <v>45561</v>
      </c>
      <c r="Q28">
        <f>_xlfn.IFS(P28&lt;Servicio1!$D$3,"",P28&gt;=Servicio2!$F$2,"",TRUE,VLOOKUP(P28,Servicio1!$D$3:$E$34,2,1))</f>
        <v>5</v>
      </c>
      <c r="R28">
        <f>_xlfn.IFS(Q28=0,0,T28=Datos!$M$10,Q28,T28&lt;&gt;Datos!$M$10,Q28+1)</f>
        <v>5</v>
      </c>
      <c r="S28">
        <f>IFERROR(VLOOKUP(P28,Servicio1!$D$3:$F$34,3,0),0)</f>
        <v>0</v>
      </c>
      <c r="T28">
        <f>Datos!$M$10-U28</f>
        <v>6</v>
      </c>
      <c r="U28" s="70">
        <f>IFERROR(VLOOKUP(WORKDAY.INTL(P28,1,Servicio2!$O$10,Servicio2!$I$2:$I$41),Servicio1!$D$3:$I$34,6,0),0)</f>
        <v>0</v>
      </c>
      <c r="W28" s="61">
        <f>Servicio3!L29</f>
        <v>45591</v>
      </c>
      <c r="X28" t="str">
        <f>_xlfn.IFS(W28&lt;Servicio1!$D$3,"",W28&gt;=Servicio2!$F$2,"",TRUE,VLOOKUP(W28,Servicio1!$D$3:$E$34,2,1))</f>
        <v/>
      </c>
      <c r="Y28" t="str">
        <f>_xlfn.IFS(X28=0,0,AA28=Datos!$M$10,X28,AA28&lt;&gt;Datos!$M$10,X28+1)</f>
        <v/>
      </c>
      <c r="Z28">
        <f>IFERROR(VLOOKUP(W28,Servicio1!$D$3:$F$34,3,0),0)</f>
        <v>0</v>
      </c>
      <c r="AA28">
        <f>Datos!$M$10-AB28</f>
        <v>6</v>
      </c>
      <c r="AB28" s="70">
        <f>IFERROR(VLOOKUP(WORKDAY.INTL(W28,1,Servicio2!$O$10,Servicio2!$I$2:$I$41),Servicio1!$D$3:$I$34,6,0),0)</f>
        <v>0</v>
      </c>
      <c r="AD28" s="61">
        <f>Servicio3!O29</f>
        <v>45622</v>
      </c>
      <c r="AE28" t="str">
        <f>_xlfn.IFS(AD28&lt;Servicio1!$D$3,"",AD28&gt;=Servicio2!$F$2,"",TRUE,VLOOKUP(AD28,Servicio1!$D$3:$E$34,2,1))</f>
        <v/>
      </c>
      <c r="AF28" t="str">
        <f>_xlfn.IFS(AE28=0,0,AH28=Datos!$M$10,AE28,AH28&lt;&gt;Datos!$M$10,AE28+1)</f>
        <v/>
      </c>
      <c r="AG28">
        <f>IFERROR(VLOOKUP(AD28,Servicio1!$D$3:$F$34,3,0),0)</f>
        <v>0</v>
      </c>
      <c r="AH28">
        <f>Datos!$M$10-AI28</f>
        <v>6</v>
      </c>
      <c r="AI28" s="70">
        <f>IFERROR(VLOOKUP(WORKDAY.INTL(AD28,1,Servicio2!$O$10,Servicio2!$I$2:$I$41),Servicio1!$D$3:$I$34,6,0),0)</f>
        <v>0</v>
      </c>
      <c r="AK28" s="61">
        <f>Servicio3!R29</f>
        <v>45652</v>
      </c>
      <c r="AL28" t="str">
        <f>_xlfn.IFS(AK28&lt;Servicio1!$D$3,"",AK28&gt;=Servicio2!$F$2,"",TRUE,VLOOKUP(AK28,Servicio1!$D$3:$E$34,2,1))</f>
        <v/>
      </c>
      <c r="AM28" t="str">
        <f>_xlfn.IFS(AL28=0,0,AO28=Datos!$M$10,AL28,AO28&lt;&gt;Datos!$M$10,AL28+1)</f>
        <v/>
      </c>
      <c r="AN28">
        <f>IFERROR(VLOOKUP(AK28,Servicio1!$D$3:$F$34,3,0),0)</f>
        <v>0</v>
      </c>
      <c r="AO28">
        <f>Datos!$M$10-AP28</f>
        <v>6</v>
      </c>
      <c r="AP28" s="70">
        <f>IFERROR(VLOOKUP(WORKDAY.INTL(AK28,1,Servicio2!$O$10,Servicio2!$I$2:$I$41),Servicio1!$D$3:$I$34,6,0),0)</f>
        <v>0</v>
      </c>
      <c r="AR28" s="61">
        <f>Servicio3!U29</f>
        <v>45683</v>
      </c>
      <c r="AS28" t="str">
        <f>_xlfn.IFS(AR28&lt;Servicio1!$D$3,"",AR28&gt;=Servicio2!$F$2,"",TRUE,VLOOKUP(AR28,Servicio1!$D$3:$E$34,2,1))</f>
        <v/>
      </c>
      <c r="AT28" t="str">
        <f>_xlfn.IFS(AS28=0,0,AV28=Datos!$M$10,AS28,AV28&lt;&gt;Datos!$M$10,AS28+1)</f>
        <v/>
      </c>
      <c r="AU28">
        <f>IFERROR(VLOOKUP(AR28,Servicio1!$D$3:$F$34,3,0),0)</f>
        <v>0</v>
      </c>
      <c r="AV28">
        <f>Datos!$M$10-AW28</f>
        <v>6</v>
      </c>
      <c r="AW28" s="70">
        <f>IFERROR(VLOOKUP(WORKDAY.INTL(AR28,1,Servicio2!$O$10,Servicio2!$I$2:$I$41),Servicio1!$D$3:$I$34,6,0),0)</f>
        <v>0</v>
      </c>
      <c r="AY28" s="61">
        <f>Servicio3!X29</f>
        <v>45714</v>
      </c>
      <c r="AZ28" t="str">
        <f>_xlfn.IFS(AY28&lt;Servicio1!$D$3,"",AY28&gt;=Servicio2!$F$2,"",TRUE,VLOOKUP(AY28,Servicio1!$D$3:$E$34,2,1))</f>
        <v/>
      </c>
      <c r="BA28" t="str">
        <f>_xlfn.IFS(AZ28=0,0,BC28=Datos!$M$10,AZ28,BC28&lt;&gt;Datos!$M$10,AZ28+1)</f>
        <v/>
      </c>
      <c r="BB28">
        <f>IFERROR(VLOOKUP(AY28,Servicio1!$D$3:$F$34,3,0),0)</f>
        <v>0</v>
      </c>
      <c r="BC28">
        <f>Datos!$M$10-BD28</f>
        <v>6</v>
      </c>
      <c r="BD28" s="70">
        <f>IFERROR(VLOOKUP(WORKDAY.INTL(AY28,1,Servicio2!$O$10,Servicio2!$I$2:$I$41),Servicio1!$D$3:$I$34,6,0),0)</f>
        <v>0</v>
      </c>
      <c r="BF28" s="61">
        <f>Servicio3!AA29</f>
        <v>45742</v>
      </c>
      <c r="BG28" t="str">
        <f>_xlfn.IFS(BF28&lt;Servicio1!$D$3,"",BF28&gt;=Servicio2!$F$2,"",TRUE,VLOOKUP(BF28,Servicio1!$D$3:$E$34,2,1))</f>
        <v/>
      </c>
      <c r="BH28" t="str">
        <f>_xlfn.IFS(BG28=0,0,BJ28=Datos!$M$10,BG28,BJ28&lt;&gt;Datos!$M$10,BG28+1)</f>
        <v/>
      </c>
      <c r="BI28">
        <f>IFERROR(VLOOKUP(BF28,Servicio1!$D$3:$F$34,3,0),0)</f>
        <v>0</v>
      </c>
      <c r="BJ28">
        <f>Datos!$M$10-BK28</f>
        <v>6</v>
      </c>
      <c r="BK28" s="70">
        <f>IFERROR(VLOOKUP(WORKDAY.INTL(BF28,1,Servicio2!$O$10,Servicio2!$I$2:$I$41),Servicio1!$D$3:$I$34,6,0),0)</f>
        <v>0</v>
      </c>
      <c r="BM28" s="61">
        <f>Servicio3!AD29</f>
        <v>45773</v>
      </c>
      <c r="BN28" t="str">
        <f>_xlfn.IFS(BM28&lt;Servicio1!$D$3,"",BM28&gt;=Servicio2!$F$2,"",TRUE,VLOOKUP(BM28,Servicio1!$D$3:$E$34,2,1))</f>
        <v/>
      </c>
      <c r="BO28" t="str">
        <f>_xlfn.IFS(BN28=0,0,BQ28=Datos!$M$10,BN28,BQ28&lt;&gt;Datos!$M$10,BN28+1)</f>
        <v/>
      </c>
      <c r="BP28">
        <f>IFERROR(VLOOKUP(BM28,Servicio1!$D$3:$F$34,3,0),0)</f>
        <v>0</v>
      </c>
      <c r="BQ28">
        <f>Datos!$M$10-BR28</f>
        <v>6</v>
      </c>
      <c r="BR28" s="70">
        <f>IFERROR(VLOOKUP(WORKDAY.INTL(BM28,1,Servicio2!$O$10,Servicio2!$I$2:$I$41),Servicio1!$D$3:$I$34,6,0),0)</f>
        <v>0</v>
      </c>
      <c r="BT28" s="61">
        <f>Servicio3!AG29</f>
        <v>45803</v>
      </c>
      <c r="BU28" t="str">
        <f>_xlfn.IFS(BT28&lt;Servicio1!$D$3,"",BT28&gt;=Servicio2!$F$2,"",TRUE,VLOOKUP(BT28,Servicio1!$D$3:$E$34,2,1))</f>
        <v/>
      </c>
      <c r="BV28" t="str">
        <f>_xlfn.IFS(BU28=0,0,BX28=Datos!$M$10,BU28,BX28&lt;&gt;Datos!$M$10,BU28+1)</f>
        <v/>
      </c>
      <c r="BW28">
        <f>IFERROR(VLOOKUP(BT28,Servicio1!$D$3:$F$34,3,0),0)</f>
        <v>0</v>
      </c>
      <c r="BX28">
        <f>Datos!$M$10-BY28</f>
        <v>6</v>
      </c>
      <c r="BY28" s="70">
        <f>IFERROR(VLOOKUP(WORKDAY.INTL(BT28,1,Servicio2!$O$10,Servicio2!$I$2:$I$41),Servicio1!$D$3:$I$34,6,0),0)</f>
        <v>0</v>
      </c>
      <c r="CA28" s="61">
        <f>Servicio3!AJ29</f>
        <v>45834</v>
      </c>
      <c r="CB28" t="str">
        <f>_xlfn.IFS(CA28&lt;Servicio1!$D$3,"",CA28&gt;=Servicio2!$F$2,"",TRUE,VLOOKUP(CA28,Servicio1!$D$3:$E$34,2,1))</f>
        <v/>
      </c>
      <c r="CC28" t="str">
        <f>_xlfn.IFS(CB28=0,0,CE28=Datos!$M$10,CB28,CE28&lt;&gt;Datos!$M$10,CB28+1)</f>
        <v/>
      </c>
      <c r="CD28">
        <f>IFERROR(VLOOKUP(CA28,Servicio1!$D$3:$F$34,3,0),0)</f>
        <v>0</v>
      </c>
      <c r="CE28">
        <f>Datos!$M$10-CF28</f>
        <v>6</v>
      </c>
      <c r="CF28" s="70">
        <f>IFERROR(VLOOKUP(WORKDAY.INTL(CA28,1,Servicio2!$O$10,Servicio2!$I$2:$I$41),Servicio1!$D$3:$I$34,6,0),0)</f>
        <v>0</v>
      </c>
    </row>
    <row r="29" spans="1:223">
      <c r="B29" s="61">
        <f>Servicio3!C30</f>
        <v>45500</v>
      </c>
      <c r="C29">
        <f>_xlfn.IFS(B29&lt;Servicio1!$D$3,"",B29&gt;=Servicio2!$F$2,"",TRUE,VLOOKUP(B29,Servicio1!$D$3:$E$34,2,1))</f>
        <v>1</v>
      </c>
      <c r="D29">
        <f>_xlfn.IFS(C29=0,0,F29=Datos!$M$10,C29,F29&lt;&gt;Datos!$M$10,C29+1)</f>
        <v>1</v>
      </c>
      <c r="E29">
        <f>IFERROR(VLOOKUP(B29,Servicio1!$D$3:$F$34,3,0),0)</f>
        <v>0</v>
      </c>
      <c r="F29" s="1">
        <f>Datos!$M$10-G29</f>
        <v>6</v>
      </c>
      <c r="G29" s="62">
        <f>IFERROR(VLOOKUP(WORKDAY.INTL(B29,1,Servicio2!$O$10,Servicio2!$I$2:$I$41),Servicio1!$D$3:$I$34,6,0),0)</f>
        <v>0</v>
      </c>
      <c r="I29" s="61">
        <f>Servicio3!F30</f>
        <v>45531</v>
      </c>
      <c r="J29">
        <f>_xlfn.IFS(I29&lt;Servicio1!$D$3,"",I29&gt;=Servicio2!$F$2,"",TRUE,VLOOKUP(I29,Servicio1!$D$3:$E$34,2,1))</f>
        <v>3</v>
      </c>
      <c r="K29">
        <f>_xlfn.IFS(J29=0,0,M29=Datos!$M$10,J29,M29&lt;&gt;Datos!$M$10,J29+1)</f>
        <v>4</v>
      </c>
      <c r="L29">
        <f>IFERROR(VLOOKUP(I29,Servicio1!$D$3:$F$34,3,0),0)</f>
        <v>0</v>
      </c>
      <c r="M29">
        <f>Datos!$M$10-N29</f>
        <v>4</v>
      </c>
      <c r="N29" s="70">
        <f>IFERROR(VLOOKUP(WORKDAY.INTL(I29,1,Servicio2!$O$10,Servicio2!$I$2:$I$41),Servicio1!$D$3:$I$34,6,0),0)</f>
        <v>2</v>
      </c>
      <c r="P29" s="61">
        <f>Servicio3!I30</f>
        <v>45562</v>
      </c>
      <c r="Q29">
        <f>_xlfn.IFS(P29&lt;Servicio1!$D$3,"",P29&gt;=Servicio2!$F$2,"",TRUE,VLOOKUP(P29,Servicio1!$D$3:$E$34,2,1))</f>
        <v>5</v>
      </c>
      <c r="R29">
        <f>_xlfn.IFS(Q29=0,0,T29=Datos!$M$10,Q29,T29&lt;&gt;Datos!$M$10,Q29+1)</f>
        <v>5</v>
      </c>
      <c r="S29">
        <f>IFERROR(VLOOKUP(P29,Servicio1!$D$3:$F$34,3,0),0)</f>
        <v>0</v>
      </c>
      <c r="T29">
        <f>Datos!$M$10-U29</f>
        <v>6</v>
      </c>
      <c r="U29" s="70">
        <f>IFERROR(VLOOKUP(WORKDAY.INTL(P29,1,Servicio2!$O$10,Servicio2!$I$2:$I$41),Servicio1!$D$3:$I$34,6,0),0)</f>
        <v>0</v>
      </c>
      <c r="W29" s="61">
        <f>Servicio3!L30</f>
        <v>45592</v>
      </c>
      <c r="X29" t="str">
        <f>_xlfn.IFS(W29&lt;Servicio1!$D$3,"",W29&gt;=Servicio2!$F$2,"",TRUE,VLOOKUP(W29,Servicio1!$D$3:$E$34,2,1))</f>
        <v/>
      </c>
      <c r="Y29" t="str">
        <f>_xlfn.IFS(X29=0,0,AA29=Datos!$M$10,X29,AA29&lt;&gt;Datos!$M$10,X29+1)</f>
        <v/>
      </c>
      <c r="Z29">
        <f>IFERROR(VLOOKUP(W29,Servicio1!$D$3:$F$34,3,0),0)</f>
        <v>0</v>
      </c>
      <c r="AA29">
        <f>Datos!$M$10-AB29</f>
        <v>6</v>
      </c>
      <c r="AB29" s="70">
        <f>IFERROR(VLOOKUP(WORKDAY.INTL(W29,1,Servicio2!$O$10,Servicio2!$I$2:$I$41),Servicio1!$D$3:$I$34,6,0),0)</f>
        <v>0</v>
      </c>
      <c r="AD29" s="61">
        <f>Servicio3!O30</f>
        <v>45623</v>
      </c>
      <c r="AE29" t="str">
        <f>_xlfn.IFS(AD29&lt;Servicio1!$D$3,"",AD29&gt;=Servicio2!$F$2,"",TRUE,VLOOKUP(AD29,Servicio1!$D$3:$E$34,2,1))</f>
        <v/>
      </c>
      <c r="AF29" t="str">
        <f>_xlfn.IFS(AE29=0,0,AH29=Datos!$M$10,AE29,AH29&lt;&gt;Datos!$M$10,AE29+1)</f>
        <v/>
      </c>
      <c r="AG29">
        <f>IFERROR(VLOOKUP(AD29,Servicio1!$D$3:$F$34,3,0),0)</f>
        <v>0</v>
      </c>
      <c r="AH29">
        <f>Datos!$M$10-AI29</f>
        <v>6</v>
      </c>
      <c r="AI29" s="70">
        <f>IFERROR(VLOOKUP(WORKDAY.INTL(AD29,1,Servicio2!$O$10,Servicio2!$I$2:$I$41),Servicio1!$D$3:$I$34,6,0),0)</f>
        <v>0</v>
      </c>
      <c r="AK29" s="61">
        <f>Servicio3!R30</f>
        <v>45653</v>
      </c>
      <c r="AL29" t="str">
        <f>_xlfn.IFS(AK29&lt;Servicio1!$D$3,"",AK29&gt;=Servicio2!$F$2,"",TRUE,VLOOKUP(AK29,Servicio1!$D$3:$E$34,2,1))</f>
        <v/>
      </c>
      <c r="AM29" t="str">
        <f>_xlfn.IFS(AL29=0,0,AO29=Datos!$M$10,AL29,AO29&lt;&gt;Datos!$M$10,AL29+1)</f>
        <v/>
      </c>
      <c r="AN29">
        <f>IFERROR(VLOOKUP(AK29,Servicio1!$D$3:$F$34,3,0),0)</f>
        <v>0</v>
      </c>
      <c r="AO29">
        <f>Datos!$M$10-AP29</f>
        <v>6</v>
      </c>
      <c r="AP29" s="70">
        <f>IFERROR(VLOOKUP(WORKDAY.INTL(AK29,1,Servicio2!$O$10,Servicio2!$I$2:$I$41),Servicio1!$D$3:$I$34,6,0),0)</f>
        <v>0</v>
      </c>
      <c r="AR29" s="61">
        <f>Servicio3!U30</f>
        <v>45684</v>
      </c>
      <c r="AS29" t="str">
        <f>_xlfn.IFS(AR29&lt;Servicio1!$D$3,"",AR29&gt;=Servicio2!$F$2,"",TRUE,VLOOKUP(AR29,Servicio1!$D$3:$E$34,2,1))</f>
        <v/>
      </c>
      <c r="AT29" t="str">
        <f>_xlfn.IFS(AS29=0,0,AV29=Datos!$M$10,AS29,AV29&lt;&gt;Datos!$M$10,AS29+1)</f>
        <v/>
      </c>
      <c r="AU29">
        <f>IFERROR(VLOOKUP(AR29,Servicio1!$D$3:$F$34,3,0),0)</f>
        <v>0</v>
      </c>
      <c r="AV29">
        <f>Datos!$M$10-AW29</f>
        <v>6</v>
      </c>
      <c r="AW29" s="70">
        <f>IFERROR(VLOOKUP(WORKDAY.INTL(AR29,1,Servicio2!$O$10,Servicio2!$I$2:$I$41),Servicio1!$D$3:$I$34,6,0),0)</f>
        <v>0</v>
      </c>
      <c r="AY29" s="61">
        <f>Servicio3!X30</f>
        <v>45715</v>
      </c>
      <c r="AZ29" t="str">
        <f>_xlfn.IFS(AY29&lt;Servicio1!$D$3,"",AY29&gt;=Servicio2!$F$2,"",TRUE,VLOOKUP(AY29,Servicio1!$D$3:$E$34,2,1))</f>
        <v/>
      </c>
      <c r="BA29" t="str">
        <f>_xlfn.IFS(AZ29=0,0,BC29=Datos!$M$10,AZ29,BC29&lt;&gt;Datos!$M$10,AZ29+1)</f>
        <v/>
      </c>
      <c r="BB29">
        <f>IFERROR(VLOOKUP(AY29,Servicio1!$D$3:$F$34,3,0),0)</f>
        <v>0</v>
      </c>
      <c r="BC29">
        <f>Datos!$M$10-BD29</f>
        <v>6</v>
      </c>
      <c r="BD29" s="70">
        <f>IFERROR(VLOOKUP(WORKDAY.INTL(AY29,1,Servicio2!$O$10,Servicio2!$I$2:$I$41),Servicio1!$D$3:$I$34,6,0),0)</f>
        <v>0</v>
      </c>
      <c r="BF29" s="61">
        <f>Servicio3!AA30</f>
        <v>45743</v>
      </c>
      <c r="BG29" t="str">
        <f>_xlfn.IFS(BF29&lt;Servicio1!$D$3,"",BF29&gt;=Servicio2!$F$2,"",TRUE,VLOOKUP(BF29,Servicio1!$D$3:$E$34,2,1))</f>
        <v/>
      </c>
      <c r="BH29" t="str">
        <f>_xlfn.IFS(BG29=0,0,BJ29=Datos!$M$10,BG29,BJ29&lt;&gt;Datos!$M$10,BG29+1)</f>
        <v/>
      </c>
      <c r="BI29">
        <f>IFERROR(VLOOKUP(BF29,Servicio1!$D$3:$F$34,3,0),0)</f>
        <v>0</v>
      </c>
      <c r="BJ29">
        <f>Datos!$M$10-BK29</f>
        <v>6</v>
      </c>
      <c r="BK29" s="70">
        <f>IFERROR(VLOOKUP(WORKDAY.INTL(BF29,1,Servicio2!$O$10,Servicio2!$I$2:$I$41),Servicio1!$D$3:$I$34,6,0),0)</f>
        <v>0</v>
      </c>
      <c r="BM29" s="61">
        <f>Servicio3!AD30</f>
        <v>45774</v>
      </c>
      <c r="BN29" t="str">
        <f>_xlfn.IFS(BM29&lt;Servicio1!$D$3,"",BM29&gt;=Servicio2!$F$2,"",TRUE,VLOOKUP(BM29,Servicio1!$D$3:$E$34,2,1))</f>
        <v/>
      </c>
      <c r="BO29" t="str">
        <f>_xlfn.IFS(BN29=0,0,BQ29=Datos!$M$10,BN29,BQ29&lt;&gt;Datos!$M$10,BN29+1)</f>
        <v/>
      </c>
      <c r="BP29">
        <f>IFERROR(VLOOKUP(BM29,Servicio1!$D$3:$F$34,3,0),0)</f>
        <v>0</v>
      </c>
      <c r="BQ29">
        <f>Datos!$M$10-BR29</f>
        <v>6</v>
      </c>
      <c r="BR29" s="70">
        <f>IFERROR(VLOOKUP(WORKDAY.INTL(BM29,1,Servicio2!$O$10,Servicio2!$I$2:$I$41),Servicio1!$D$3:$I$34,6,0),0)</f>
        <v>0</v>
      </c>
      <c r="BT29" s="61">
        <f>Servicio3!AG30</f>
        <v>45804</v>
      </c>
      <c r="BU29" t="str">
        <f>_xlfn.IFS(BT29&lt;Servicio1!$D$3,"",BT29&gt;=Servicio2!$F$2,"",TRUE,VLOOKUP(BT29,Servicio1!$D$3:$E$34,2,1))</f>
        <v/>
      </c>
      <c r="BV29" t="str">
        <f>_xlfn.IFS(BU29=0,0,BX29=Datos!$M$10,BU29,BX29&lt;&gt;Datos!$M$10,BU29+1)</f>
        <v/>
      </c>
      <c r="BW29">
        <f>IFERROR(VLOOKUP(BT29,Servicio1!$D$3:$F$34,3,0),0)</f>
        <v>0</v>
      </c>
      <c r="BX29">
        <f>Datos!$M$10-BY29</f>
        <v>6</v>
      </c>
      <c r="BY29" s="70">
        <f>IFERROR(VLOOKUP(WORKDAY.INTL(BT29,1,Servicio2!$O$10,Servicio2!$I$2:$I$41),Servicio1!$D$3:$I$34,6,0),0)</f>
        <v>0</v>
      </c>
      <c r="CA29" s="61">
        <f>Servicio3!AJ30</f>
        <v>45835</v>
      </c>
      <c r="CB29" t="str">
        <f>_xlfn.IFS(CA29&lt;Servicio1!$D$3,"",CA29&gt;=Servicio2!$F$2,"",TRUE,VLOOKUP(CA29,Servicio1!$D$3:$E$34,2,1))</f>
        <v/>
      </c>
      <c r="CC29" t="str">
        <f>_xlfn.IFS(CB29=0,0,CE29=Datos!$M$10,CB29,CE29&lt;&gt;Datos!$M$10,CB29+1)</f>
        <v/>
      </c>
      <c r="CD29">
        <f>IFERROR(VLOOKUP(CA29,Servicio1!$D$3:$F$34,3,0),0)</f>
        <v>0</v>
      </c>
      <c r="CE29">
        <f>Datos!$M$10-CF29</f>
        <v>6</v>
      </c>
      <c r="CF29" s="70">
        <f>IFERROR(VLOOKUP(WORKDAY.INTL(CA29,1,Servicio2!$O$10,Servicio2!$I$2:$I$41),Servicio1!$D$3:$I$34,6,0),0)</f>
        <v>0</v>
      </c>
    </row>
    <row r="30" spans="1:223">
      <c r="B30" s="61">
        <f>Servicio3!C31</f>
        <v>45501</v>
      </c>
      <c r="C30">
        <f>_xlfn.IFS(B30&lt;Servicio1!$D$3,"",B30&gt;=Servicio2!$F$2,"",TRUE,VLOOKUP(B30,Servicio1!$D$3:$E$34,2,1))</f>
        <v>1</v>
      </c>
      <c r="D30">
        <f>_xlfn.IFS(C30=0,0,F30=Datos!$M$10,C30,F30&lt;&gt;Datos!$M$10,C30+1)</f>
        <v>1</v>
      </c>
      <c r="E30">
        <f>IFERROR(VLOOKUP(B30,Servicio1!$D$3:$F$34,3,0),0)</f>
        <v>0</v>
      </c>
      <c r="F30" s="1">
        <f>Datos!$M$10-G30</f>
        <v>6</v>
      </c>
      <c r="G30" s="62">
        <f>IFERROR(VLOOKUP(WORKDAY.INTL(B30,1,Servicio2!$O$10,Servicio2!$I$2:$I$41),Servicio1!$D$3:$I$34,6,0),0)</f>
        <v>0</v>
      </c>
      <c r="I30" s="61">
        <f>Servicio3!F31</f>
        <v>45532</v>
      </c>
      <c r="J30">
        <f>_xlfn.IFS(I30&lt;Servicio1!$D$3,"",I30&gt;=Servicio2!$F$2,"",TRUE,VLOOKUP(I30,Servicio1!$D$3:$E$34,2,1))</f>
        <v>4</v>
      </c>
      <c r="K30">
        <f>_xlfn.IFS(J30=0,0,M30=Datos!$M$10,J30,M30&lt;&gt;Datos!$M$10,J30+1)</f>
        <v>4</v>
      </c>
      <c r="L30" t="str">
        <f>IFERROR(VLOOKUP(I30,Servicio1!$D$3:$F$34,3,0),0)</f>
        <v>UF987 (60)</v>
      </c>
      <c r="M30">
        <f>Datos!$M$10-N30</f>
        <v>6</v>
      </c>
      <c r="N30" s="70">
        <f>IFERROR(VLOOKUP(WORKDAY.INTL(I30,1,Servicio2!$O$10,Servicio2!$I$2:$I$41),Servicio1!$D$3:$I$34,6,0),0)</f>
        <v>0</v>
      </c>
      <c r="P30" s="61">
        <f>Servicio3!I31</f>
        <v>45563</v>
      </c>
      <c r="Q30">
        <f>_xlfn.IFS(P30&lt;Servicio1!$D$3,"",P30&gt;=Servicio2!$F$2,"",TRUE,VLOOKUP(P30,Servicio1!$D$3:$E$34,2,1))</f>
        <v>5</v>
      </c>
      <c r="R30">
        <f>_xlfn.IFS(Q30=0,0,T30=Datos!$M$10,Q30,T30&lt;&gt;Datos!$M$10,Q30+1)</f>
        <v>5</v>
      </c>
      <c r="S30">
        <f>IFERROR(VLOOKUP(P30,Servicio1!$D$3:$F$34,3,0),0)</f>
        <v>0</v>
      </c>
      <c r="T30">
        <f>Datos!$M$10-U30</f>
        <v>6</v>
      </c>
      <c r="U30" s="70">
        <f>IFERROR(VLOOKUP(WORKDAY.INTL(P30,1,Servicio2!$O$10,Servicio2!$I$2:$I$41),Servicio1!$D$3:$I$34,6,0),0)</f>
        <v>0</v>
      </c>
      <c r="W30" s="61">
        <f>Servicio3!L31</f>
        <v>45593</v>
      </c>
      <c r="X30" t="str">
        <f>_xlfn.IFS(W30&lt;Servicio1!$D$3,"",W30&gt;=Servicio2!$F$2,"",TRUE,VLOOKUP(W30,Servicio1!$D$3:$E$34,2,1))</f>
        <v/>
      </c>
      <c r="Y30" t="str">
        <f>_xlfn.IFS(X30=0,0,AA30=Datos!$M$10,X30,AA30&lt;&gt;Datos!$M$10,X30+1)</f>
        <v/>
      </c>
      <c r="Z30">
        <f>IFERROR(VLOOKUP(W30,Servicio1!$D$3:$F$34,3,0),0)</f>
        <v>0</v>
      </c>
      <c r="AA30">
        <f>Datos!$M$10-AB30</f>
        <v>6</v>
      </c>
      <c r="AB30" s="70">
        <f>IFERROR(VLOOKUP(WORKDAY.INTL(W30,1,Servicio2!$O$10,Servicio2!$I$2:$I$41),Servicio1!$D$3:$I$34,6,0),0)</f>
        <v>0</v>
      </c>
      <c r="AD30" s="61">
        <f>Servicio3!O31</f>
        <v>45624</v>
      </c>
      <c r="AE30" t="str">
        <f>_xlfn.IFS(AD30&lt;Servicio1!$D$3,"",AD30&gt;=Servicio2!$F$2,"",TRUE,VLOOKUP(AD30,Servicio1!$D$3:$E$34,2,1))</f>
        <v/>
      </c>
      <c r="AF30" t="str">
        <f>_xlfn.IFS(AE30=0,0,AH30=Datos!$M$10,AE30,AH30&lt;&gt;Datos!$M$10,AE30+1)</f>
        <v/>
      </c>
      <c r="AG30">
        <f>IFERROR(VLOOKUP(AD30,Servicio1!$D$3:$F$34,3,0),0)</f>
        <v>0</v>
      </c>
      <c r="AH30">
        <f>Datos!$M$10-AI30</f>
        <v>6</v>
      </c>
      <c r="AI30" s="70">
        <f>IFERROR(VLOOKUP(WORKDAY.INTL(AD30,1,Servicio2!$O$10,Servicio2!$I$2:$I$41),Servicio1!$D$3:$I$34,6,0),0)</f>
        <v>0</v>
      </c>
      <c r="AK30" s="61">
        <f>Servicio3!R31</f>
        <v>45654</v>
      </c>
      <c r="AL30" t="str">
        <f>_xlfn.IFS(AK30&lt;Servicio1!$D$3,"",AK30&gt;=Servicio2!$F$2,"",TRUE,VLOOKUP(AK30,Servicio1!$D$3:$E$34,2,1))</f>
        <v/>
      </c>
      <c r="AM30" t="str">
        <f>_xlfn.IFS(AL30=0,0,AO30=Datos!$M$10,AL30,AO30&lt;&gt;Datos!$M$10,AL30+1)</f>
        <v/>
      </c>
      <c r="AN30">
        <f>IFERROR(VLOOKUP(AK30,Servicio1!$D$3:$F$34,3,0),0)</f>
        <v>0</v>
      </c>
      <c r="AO30">
        <f>Datos!$M$10-AP30</f>
        <v>6</v>
      </c>
      <c r="AP30" s="70">
        <f>IFERROR(VLOOKUP(WORKDAY.INTL(AK30,1,Servicio2!$O$10,Servicio2!$I$2:$I$41),Servicio1!$D$3:$I$34,6,0),0)</f>
        <v>0</v>
      </c>
      <c r="AR30" s="61">
        <f>Servicio3!U31</f>
        <v>45685</v>
      </c>
      <c r="AS30" t="str">
        <f>_xlfn.IFS(AR30&lt;Servicio1!$D$3,"",AR30&gt;=Servicio2!$F$2,"",TRUE,VLOOKUP(AR30,Servicio1!$D$3:$E$34,2,1))</f>
        <v/>
      </c>
      <c r="AT30" t="str">
        <f>_xlfn.IFS(AS30=0,0,AV30=Datos!$M$10,AS30,AV30&lt;&gt;Datos!$M$10,AS30+1)</f>
        <v/>
      </c>
      <c r="AU30">
        <f>IFERROR(VLOOKUP(AR30,Servicio1!$D$3:$F$34,3,0),0)</f>
        <v>0</v>
      </c>
      <c r="AV30">
        <f>Datos!$M$10-AW30</f>
        <v>6</v>
      </c>
      <c r="AW30" s="70">
        <f>IFERROR(VLOOKUP(WORKDAY.INTL(AR30,1,Servicio2!$O$10,Servicio2!$I$2:$I$41),Servicio1!$D$3:$I$34,6,0),0)</f>
        <v>0</v>
      </c>
      <c r="AY30" s="61">
        <f>Servicio3!X31</f>
        <v>45716</v>
      </c>
      <c r="AZ30" t="str">
        <f>_xlfn.IFS(AY30&lt;Servicio1!$D$3,"",AY30&gt;=Servicio2!$F$2,"",TRUE,VLOOKUP(AY30,Servicio1!$D$3:$E$34,2,1))</f>
        <v/>
      </c>
      <c r="BA30" t="str">
        <f>_xlfn.IFS(AZ30=0,0,BC30=Datos!$M$10,AZ30,BC30&lt;&gt;Datos!$M$10,AZ30+1)</f>
        <v/>
      </c>
      <c r="BB30">
        <f>IFERROR(VLOOKUP(AY30,Servicio1!$D$3:$F$34,3,0),0)</f>
        <v>0</v>
      </c>
      <c r="BC30">
        <f>Datos!$M$10-BD30</f>
        <v>6</v>
      </c>
      <c r="BD30" s="70">
        <f>IFERROR(VLOOKUP(WORKDAY.INTL(AY30,1,Servicio2!$O$10,Servicio2!$I$2:$I$41),Servicio1!$D$3:$I$34,6,0),0)</f>
        <v>0</v>
      </c>
      <c r="BF30" s="61">
        <f>Servicio3!AA31</f>
        <v>45744</v>
      </c>
      <c r="BG30" t="str">
        <f>_xlfn.IFS(BF30&lt;Servicio1!$D$3,"",BF30&gt;=Servicio2!$F$2,"",TRUE,VLOOKUP(BF30,Servicio1!$D$3:$E$34,2,1))</f>
        <v/>
      </c>
      <c r="BH30" t="str">
        <f>_xlfn.IFS(BG30=0,0,BJ30=Datos!$M$10,BG30,BJ30&lt;&gt;Datos!$M$10,BG30+1)</f>
        <v/>
      </c>
      <c r="BI30">
        <f>IFERROR(VLOOKUP(BF30,Servicio1!$D$3:$F$34,3,0),0)</f>
        <v>0</v>
      </c>
      <c r="BJ30">
        <f>Datos!$M$10-BK30</f>
        <v>6</v>
      </c>
      <c r="BK30" s="70">
        <f>IFERROR(VLOOKUP(WORKDAY.INTL(BF30,1,Servicio2!$O$10,Servicio2!$I$2:$I$41),Servicio1!$D$3:$I$34,6,0),0)</f>
        <v>0</v>
      </c>
      <c r="BM30" s="61">
        <f>Servicio3!AD31</f>
        <v>45775</v>
      </c>
      <c r="BN30" t="str">
        <f>_xlfn.IFS(BM30&lt;Servicio1!$D$3,"",BM30&gt;=Servicio2!$F$2,"",TRUE,VLOOKUP(BM30,Servicio1!$D$3:$E$34,2,1))</f>
        <v/>
      </c>
      <c r="BO30" t="str">
        <f>_xlfn.IFS(BN30=0,0,BQ30=Datos!$M$10,BN30,BQ30&lt;&gt;Datos!$M$10,BN30+1)</f>
        <v/>
      </c>
      <c r="BP30">
        <f>IFERROR(VLOOKUP(BM30,Servicio1!$D$3:$F$34,3,0),0)</f>
        <v>0</v>
      </c>
      <c r="BQ30">
        <f>Datos!$M$10-BR30</f>
        <v>6</v>
      </c>
      <c r="BR30" s="70">
        <f>IFERROR(VLOOKUP(WORKDAY.INTL(BM30,1,Servicio2!$O$10,Servicio2!$I$2:$I$41),Servicio1!$D$3:$I$34,6,0),0)</f>
        <v>0</v>
      </c>
      <c r="BT30" s="61">
        <f>Servicio3!AG31</f>
        <v>45805</v>
      </c>
      <c r="BU30" t="str">
        <f>_xlfn.IFS(BT30&lt;Servicio1!$D$3,"",BT30&gt;=Servicio2!$F$2,"",TRUE,VLOOKUP(BT30,Servicio1!$D$3:$E$34,2,1))</f>
        <v/>
      </c>
      <c r="BV30" t="str">
        <f>_xlfn.IFS(BU30=0,0,BX30=Datos!$M$10,BU30,BX30&lt;&gt;Datos!$M$10,BU30+1)</f>
        <v/>
      </c>
      <c r="BW30">
        <f>IFERROR(VLOOKUP(BT30,Servicio1!$D$3:$F$34,3,0),0)</f>
        <v>0</v>
      </c>
      <c r="BX30">
        <f>Datos!$M$10-BY30</f>
        <v>6</v>
      </c>
      <c r="BY30" s="70">
        <f>IFERROR(VLOOKUP(WORKDAY.INTL(BT30,1,Servicio2!$O$10,Servicio2!$I$2:$I$41),Servicio1!$D$3:$I$34,6,0),0)</f>
        <v>0</v>
      </c>
      <c r="CA30" s="61">
        <f>Servicio3!AJ31</f>
        <v>45836</v>
      </c>
      <c r="CB30" t="str">
        <f>_xlfn.IFS(CA30&lt;Servicio1!$D$3,"",CA30&gt;=Servicio2!$F$2,"",TRUE,VLOOKUP(CA30,Servicio1!$D$3:$E$34,2,1))</f>
        <v/>
      </c>
      <c r="CC30" t="str">
        <f>_xlfn.IFS(CB30=0,0,CE30=Datos!$M$10,CB30,CE30&lt;&gt;Datos!$M$10,CB30+1)</f>
        <v/>
      </c>
      <c r="CD30">
        <f>IFERROR(VLOOKUP(CA30,Servicio1!$D$3:$F$34,3,0),0)</f>
        <v>0</v>
      </c>
      <c r="CE30">
        <f>Datos!$M$10-CF30</f>
        <v>6</v>
      </c>
      <c r="CF30" s="70">
        <f>IFERROR(VLOOKUP(WORKDAY.INTL(CA30,1,Servicio2!$O$10,Servicio2!$I$2:$I$41),Servicio1!$D$3:$I$34,6,0),0)</f>
        <v>0</v>
      </c>
    </row>
    <row r="31" spans="1:223">
      <c r="B31" s="61">
        <f>Servicio3!C32</f>
        <v>45502</v>
      </c>
      <c r="C31">
        <f>_xlfn.IFS(B31&lt;Servicio1!$D$3,"",B31&gt;=Servicio2!$F$2,"",TRUE,VLOOKUP(B31,Servicio1!$D$3:$E$34,2,1))</f>
        <v>1</v>
      </c>
      <c r="D31">
        <f>_xlfn.IFS(C31=0,0,F31=Datos!$M$10,C31,F31&lt;&gt;Datos!$M$10,C31+1)</f>
        <v>1</v>
      </c>
      <c r="E31">
        <f>IFERROR(VLOOKUP(B31,Servicio1!$D$3:$F$34,3,0),0)</f>
        <v>0</v>
      </c>
      <c r="F31" s="1">
        <f>Datos!$M$10-G31</f>
        <v>6</v>
      </c>
      <c r="G31" s="62">
        <f>IFERROR(VLOOKUP(WORKDAY.INTL(B31,1,Servicio2!$O$10,Servicio2!$I$2:$I$41),Servicio1!$D$3:$I$34,6,0),0)</f>
        <v>0</v>
      </c>
      <c r="I31" s="61">
        <f>Servicio3!F32</f>
        <v>45533</v>
      </c>
      <c r="J31">
        <f>_xlfn.IFS(I31&lt;Servicio1!$D$3,"",I31&gt;=Servicio2!$F$2,"",TRUE,VLOOKUP(I31,Servicio1!$D$3:$E$34,2,1))</f>
        <v>4</v>
      </c>
      <c r="K31">
        <f>_xlfn.IFS(J31=0,0,M31=Datos!$M$10,J31,M31&lt;&gt;Datos!$M$10,J31+1)</f>
        <v>4</v>
      </c>
      <c r="L31">
        <f>IFERROR(VLOOKUP(I31,Servicio1!$D$3:$F$34,3,0),0)</f>
        <v>0</v>
      </c>
      <c r="M31">
        <f>Datos!$M$10-N31</f>
        <v>6</v>
      </c>
      <c r="N31" s="70">
        <f>IFERROR(VLOOKUP(WORKDAY.INTL(I31,1,Servicio2!$O$10,Servicio2!$I$2:$I$41),Servicio1!$D$3:$I$34,6,0),0)</f>
        <v>0</v>
      </c>
      <c r="P31" s="61">
        <f>Servicio3!I32</f>
        <v>45564</v>
      </c>
      <c r="Q31">
        <f>_xlfn.IFS(P31&lt;Servicio1!$D$3,"",P31&gt;=Servicio2!$F$2,"",TRUE,VLOOKUP(P31,Servicio1!$D$3:$E$34,2,1))</f>
        <v>5</v>
      </c>
      <c r="R31">
        <f>_xlfn.IFS(Q31=0,0,T31=Datos!$M$10,Q31,T31&lt;&gt;Datos!$M$10,Q31+1)</f>
        <v>5</v>
      </c>
      <c r="S31">
        <f>IFERROR(VLOOKUP(P31,Servicio1!$D$3:$F$34,3,0),0)</f>
        <v>0</v>
      </c>
      <c r="T31">
        <f>Datos!$M$10-U31</f>
        <v>6</v>
      </c>
      <c r="U31" s="70">
        <f>IFERROR(VLOOKUP(WORKDAY.INTL(P31,1,Servicio2!$O$10,Servicio2!$I$2:$I$41),Servicio1!$D$3:$I$34,6,0),0)</f>
        <v>0</v>
      </c>
      <c r="W31" s="61">
        <f>Servicio3!L32</f>
        <v>45594</v>
      </c>
      <c r="X31" t="str">
        <f>_xlfn.IFS(W31&lt;Servicio1!$D$3,"",W31&gt;=Servicio2!$F$2,"",TRUE,VLOOKUP(W31,Servicio1!$D$3:$E$34,2,1))</f>
        <v/>
      </c>
      <c r="Y31" t="str">
        <f>_xlfn.IFS(X31=0,0,AA31=Datos!$M$10,X31,AA31&lt;&gt;Datos!$M$10,X31+1)</f>
        <v/>
      </c>
      <c r="Z31">
        <f>IFERROR(VLOOKUP(W31,Servicio1!$D$3:$F$34,3,0),0)</f>
        <v>0</v>
      </c>
      <c r="AA31">
        <f>Datos!$M$10-AB31</f>
        <v>6</v>
      </c>
      <c r="AB31" s="70">
        <f>IFERROR(VLOOKUP(WORKDAY.INTL(W31,1,Servicio2!$O$10,Servicio2!$I$2:$I$41),Servicio1!$D$3:$I$34,6,0),0)</f>
        <v>0</v>
      </c>
      <c r="AD31" s="61">
        <f>Servicio3!O32</f>
        <v>45625</v>
      </c>
      <c r="AE31" t="str">
        <f>_xlfn.IFS(AD31&lt;Servicio1!$D$3,"",AD31&gt;=Servicio2!$F$2,"",TRUE,VLOOKUP(AD31,Servicio1!$D$3:$E$34,2,1))</f>
        <v/>
      </c>
      <c r="AF31" t="str">
        <f>_xlfn.IFS(AE31=0,0,AH31=Datos!$M$10,AE31,AH31&lt;&gt;Datos!$M$10,AE31+1)</f>
        <v/>
      </c>
      <c r="AG31">
        <f>IFERROR(VLOOKUP(AD31,Servicio1!$D$3:$F$34,3,0),0)</f>
        <v>0</v>
      </c>
      <c r="AH31">
        <f>Datos!$M$10-AI31</f>
        <v>6</v>
      </c>
      <c r="AI31" s="70">
        <f>IFERROR(VLOOKUP(WORKDAY.INTL(AD31,1,Servicio2!$O$10,Servicio2!$I$2:$I$41),Servicio1!$D$3:$I$34,6,0),0)</f>
        <v>0</v>
      </c>
      <c r="AK31" s="61">
        <f>Servicio3!R32</f>
        <v>45655</v>
      </c>
      <c r="AL31" t="str">
        <f>_xlfn.IFS(AK31&lt;Servicio1!$D$3,"",AK31&gt;=Servicio2!$F$2,"",TRUE,VLOOKUP(AK31,Servicio1!$D$3:$E$34,2,1))</f>
        <v/>
      </c>
      <c r="AM31" t="str">
        <f>_xlfn.IFS(AL31=0,0,AO31=Datos!$M$10,AL31,AO31&lt;&gt;Datos!$M$10,AL31+1)</f>
        <v/>
      </c>
      <c r="AN31">
        <f>IFERROR(VLOOKUP(AK31,Servicio1!$D$3:$F$34,3,0),0)</f>
        <v>0</v>
      </c>
      <c r="AO31">
        <f>Datos!$M$10-AP31</f>
        <v>6</v>
      </c>
      <c r="AP31" s="70">
        <f>IFERROR(VLOOKUP(WORKDAY.INTL(AK31,1,Servicio2!$O$10,Servicio2!$I$2:$I$41),Servicio1!$D$3:$I$34,6,0),0)</f>
        <v>0</v>
      </c>
      <c r="AR31" s="61">
        <f>Servicio3!U32</f>
        <v>45686</v>
      </c>
      <c r="AS31" t="str">
        <f>_xlfn.IFS(AR31&lt;Servicio1!$D$3,"",AR31&gt;=Servicio2!$F$2,"",TRUE,VLOOKUP(AR31,Servicio1!$D$3:$E$34,2,1))</f>
        <v/>
      </c>
      <c r="AT31" t="str">
        <f>_xlfn.IFS(AS31=0,0,AV31=Datos!$M$10,AS31,AV31&lt;&gt;Datos!$M$10,AS31+1)</f>
        <v/>
      </c>
      <c r="AU31">
        <f>IFERROR(VLOOKUP(AR31,Servicio1!$D$3:$F$34,3,0),0)</f>
        <v>0</v>
      </c>
      <c r="AV31">
        <f>Datos!$M$10-AW31</f>
        <v>6</v>
      </c>
      <c r="AW31" s="70">
        <f>IFERROR(VLOOKUP(WORKDAY.INTL(AR31,1,Servicio2!$O$10,Servicio2!$I$2:$I$41),Servicio1!$D$3:$I$34,6,0),0)</f>
        <v>0</v>
      </c>
      <c r="AY31" s="61" t="str">
        <f>Servicio3!X32</f>
        <v/>
      </c>
      <c r="AZ31" t="str">
        <f>_xlfn.IFS(AY31&lt;Servicio1!$D$3,"",AY31&gt;=Servicio2!$F$2,"",TRUE,VLOOKUP(AY31,Servicio1!$D$3:$E$34,2,1))</f>
        <v/>
      </c>
      <c r="BA31" t="str">
        <f>_xlfn.IFS(AZ31=0,0,BC31=Datos!$M$10,AZ31,BC31&lt;&gt;Datos!$M$10,AZ31+1)</f>
        <v/>
      </c>
      <c r="BB31">
        <f>IFERROR(VLOOKUP(AY31,Servicio1!$D$3:$F$34,3,0),0)</f>
        <v>0</v>
      </c>
      <c r="BC31">
        <f>Datos!$M$10-BD31</f>
        <v>6</v>
      </c>
      <c r="BD31" s="70">
        <f>IFERROR(VLOOKUP(WORKDAY.INTL(AY31,1,Servicio2!$O$10,Servicio2!$I$2:$I$41),Servicio1!$D$3:$I$34,6,0),0)</f>
        <v>0</v>
      </c>
      <c r="BF31" s="61">
        <f>Servicio3!AA32</f>
        <v>45745</v>
      </c>
      <c r="BG31" t="str">
        <f>_xlfn.IFS(BF31&lt;Servicio1!$D$3,"",BF31&gt;=Servicio2!$F$2,"",TRUE,VLOOKUP(BF31,Servicio1!$D$3:$E$34,2,1))</f>
        <v/>
      </c>
      <c r="BH31" t="str">
        <f>_xlfn.IFS(BG31=0,0,BJ31=Datos!$M$10,BG31,BJ31&lt;&gt;Datos!$M$10,BG31+1)</f>
        <v/>
      </c>
      <c r="BI31">
        <f>IFERROR(VLOOKUP(BF31,Servicio1!$D$3:$F$34,3,0),0)</f>
        <v>0</v>
      </c>
      <c r="BJ31">
        <f>Datos!$M$10-BK31</f>
        <v>6</v>
      </c>
      <c r="BK31" s="70">
        <f>IFERROR(VLOOKUP(WORKDAY.INTL(BF31,1,Servicio2!$O$10,Servicio2!$I$2:$I$41),Servicio1!$D$3:$I$34,6,0),0)</f>
        <v>0</v>
      </c>
      <c r="BM31" s="61">
        <f>Servicio3!AD32</f>
        <v>45776</v>
      </c>
      <c r="BN31" t="str">
        <f>_xlfn.IFS(BM31&lt;Servicio1!$D$3,"",BM31&gt;=Servicio2!$F$2,"",TRUE,VLOOKUP(BM31,Servicio1!$D$3:$E$34,2,1))</f>
        <v/>
      </c>
      <c r="BO31" t="str">
        <f>_xlfn.IFS(BN31=0,0,BQ31=Datos!$M$10,BN31,BQ31&lt;&gt;Datos!$M$10,BN31+1)</f>
        <v/>
      </c>
      <c r="BP31">
        <f>IFERROR(VLOOKUP(BM31,Servicio1!$D$3:$F$34,3,0),0)</f>
        <v>0</v>
      </c>
      <c r="BQ31">
        <f>Datos!$M$10-BR31</f>
        <v>6</v>
      </c>
      <c r="BR31" s="70">
        <f>IFERROR(VLOOKUP(WORKDAY.INTL(BM31,1,Servicio2!$O$10,Servicio2!$I$2:$I$41),Servicio1!$D$3:$I$34,6,0),0)</f>
        <v>0</v>
      </c>
      <c r="BT31" s="61">
        <f>Servicio3!AG32</f>
        <v>45806</v>
      </c>
      <c r="BU31" t="str">
        <f>_xlfn.IFS(BT31&lt;Servicio1!$D$3,"",BT31&gt;=Servicio2!$F$2,"",TRUE,VLOOKUP(BT31,Servicio1!$D$3:$E$34,2,1))</f>
        <v/>
      </c>
      <c r="BV31" t="str">
        <f>_xlfn.IFS(BU31=0,0,BX31=Datos!$M$10,BU31,BX31&lt;&gt;Datos!$M$10,BU31+1)</f>
        <v/>
      </c>
      <c r="BW31">
        <f>IFERROR(VLOOKUP(BT31,Servicio1!$D$3:$F$34,3,0),0)</f>
        <v>0</v>
      </c>
      <c r="BX31">
        <f>Datos!$M$10-BY31</f>
        <v>6</v>
      </c>
      <c r="BY31" s="70">
        <f>IFERROR(VLOOKUP(WORKDAY.INTL(BT31,1,Servicio2!$O$10,Servicio2!$I$2:$I$41),Servicio1!$D$3:$I$34,6,0),0)</f>
        <v>0</v>
      </c>
      <c r="CA31" s="61">
        <f>Servicio3!AJ32</f>
        <v>45837</v>
      </c>
      <c r="CB31" t="str">
        <f>_xlfn.IFS(CA31&lt;Servicio1!$D$3,"",CA31&gt;=Servicio2!$F$2,"",TRUE,VLOOKUP(CA31,Servicio1!$D$3:$E$34,2,1))</f>
        <v/>
      </c>
      <c r="CC31" t="str">
        <f>_xlfn.IFS(CB31=0,0,CE31=Datos!$M$10,CB31,CE31&lt;&gt;Datos!$M$10,CB31+1)</f>
        <v/>
      </c>
      <c r="CD31">
        <f>IFERROR(VLOOKUP(CA31,Servicio1!$D$3:$F$34,3,0),0)</f>
        <v>0</v>
      </c>
      <c r="CE31">
        <f>Datos!$M$10-CF31</f>
        <v>6</v>
      </c>
      <c r="CF31" s="70">
        <f>IFERROR(VLOOKUP(WORKDAY.INTL(CA31,1,Servicio2!$O$10,Servicio2!$I$2:$I$41),Servicio1!$D$3:$I$34,6,0),0)</f>
        <v>0</v>
      </c>
    </row>
    <row r="32" spans="1:223">
      <c r="B32" s="61">
        <f>Servicio3!C33</f>
        <v>45503</v>
      </c>
      <c r="C32">
        <f>_xlfn.IFS(B32&lt;Servicio1!$D$3,"",B32&gt;=Servicio2!$F$2,"",TRUE,VLOOKUP(B32,Servicio1!$D$3:$E$34,2,1))</f>
        <v>1</v>
      </c>
      <c r="D32">
        <f>_xlfn.IFS(C32=0,0,F32=Datos!$M$10,C32,F32&lt;&gt;Datos!$M$10,C32+1)</f>
        <v>1</v>
      </c>
      <c r="E32">
        <f>IFERROR(VLOOKUP(B32,Servicio1!$D$3:$F$34,3,0),0)</f>
        <v>0</v>
      </c>
      <c r="F32" s="1">
        <f>Datos!$M$10-G32</f>
        <v>6</v>
      </c>
      <c r="G32" s="62">
        <f>IFERROR(VLOOKUP(WORKDAY.INTL(B32,1,Servicio2!$O$10,Servicio2!$I$2:$I$41),Servicio1!$D$3:$I$34,6,0),0)</f>
        <v>0</v>
      </c>
      <c r="I32" s="61">
        <f>Servicio3!F33</f>
        <v>45534</v>
      </c>
      <c r="J32">
        <f>_xlfn.IFS(I32&lt;Servicio1!$D$3,"",I32&gt;=Servicio2!$F$2,"",TRUE,VLOOKUP(I32,Servicio1!$D$3:$E$34,2,1))</f>
        <v>4</v>
      </c>
      <c r="K32">
        <f>_xlfn.IFS(J32=0,0,M32=Datos!$M$10,J32,M32&lt;&gt;Datos!$M$10,J32+1)</f>
        <v>4</v>
      </c>
      <c r="L32">
        <f>IFERROR(VLOOKUP(I32,Servicio1!$D$3:$F$34,3,0),0)</f>
        <v>0</v>
      </c>
      <c r="M32">
        <f>Datos!$M$10-N32</f>
        <v>6</v>
      </c>
      <c r="N32" s="70">
        <f>IFERROR(VLOOKUP(WORKDAY.INTL(I32,1,Servicio2!$O$10,Servicio2!$I$2:$I$41),Servicio1!$D$3:$I$34,6,0),0)</f>
        <v>0</v>
      </c>
      <c r="P32" s="61">
        <f>Servicio3!I33</f>
        <v>45565</v>
      </c>
      <c r="Q32">
        <f>_xlfn.IFS(P32&lt;Servicio1!$D$3,"",P32&gt;=Servicio2!$F$2,"",TRUE,VLOOKUP(P32,Servicio1!$D$3:$E$34,2,1))</f>
        <v>5</v>
      </c>
      <c r="R32">
        <f>_xlfn.IFS(Q32=0,0,T32=Datos!$M$10,Q32,T32&lt;&gt;Datos!$M$10,Q32+1)</f>
        <v>5</v>
      </c>
      <c r="S32">
        <f>IFERROR(VLOOKUP(P32,Servicio1!$D$3:$F$34,3,0),0)</f>
        <v>0</v>
      </c>
      <c r="T32">
        <f>Datos!$M$10-U32</f>
        <v>6</v>
      </c>
      <c r="U32" s="70">
        <f>IFERROR(VLOOKUP(WORKDAY.INTL(P32,1,Servicio2!$O$10,Servicio2!$I$2:$I$41),Servicio1!$D$3:$I$34,6,0),0)</f>
        <v>0</v>
      </c>
      <c r="W32" s="61">
        <f>Servicio3!L33</f>
        <v>45595</v>
      </c>
      <c r="X32" t="str">
        <f>_xlfn.IFS(W32&lt;Servicio1!$D$3,"",W32&gt;=Servicio2!$F$2,"",TRUE,VLOOKUP(W32,Servicio1!$D$3:$E$34,2,1))</f>
        <v/>
      </c>
      <c r="Y32" t="str">
        <f>_xlfn.IFS(X32=0,0,AA32=Datos!$M$10,X32,AA32&lt;&gt;Datos!$M$10,X32+1)</f>
        <v/>
      </c>
      <c r="Z32">
        <f>IFERROR(VLOOKUP(W32,Servicio1!$D$3:$F$34,3,0),0)</f>
        <v>0</v>
      </c>
      <c r="AA32">
        <f>Datos!$M$10-AB32</f>
        <v>6</v>
      </c>
      <c r="AB32" s="70">
        <f>IFERROR(VLOOKUP(WORKDAY.INTL(W32,1,Servicio2!$O$10,Servicio2!$I$2:$I$41),Servicio1!$D$3:$I$34,6,0),0)</f>
        <v>0</v>
      </c>
      <c r="AD32" s="61">
        <f>Servicio3!O33</f>
        <v>45626</v>
      </c>
      <c r="AE32" t="str">
        <f>_xlfn.IFS(AD32&lt;Servicio1!$D$3,"",AD32&gt;=Servicio2!$F$2,"",TRUE,VLOOKUP(AD32,Servicio1!$D$3:$E$34,2,1))</f>
        <v/>
      </c>
      <c r="AF32" t="str">
        <f>_xlfn.IFS(AE32=0,0,AH32=Datos!$M$10,AE32,AH32&lt;&gt;Datos!$M$10,AE32+1)</f>
        <v/>
      </c>
      <c r="AG32">
        <f>IFERROR(VLOOKUP(AD32,Servicio1!$D$3:$F$34,3,0),0)</f>
        <v>0</v>
      </c>
      <c r="AH32">
        <f>Datos!$M$10-AI32</f>
        <v>6</v>
      </c>
      <c r="AI32" s="70">
        <f>IFERROR(VLOOKUP(WORKDAY.INTL(AD32,1,Servicio2!$O$10,Servicio2!$I$2:$I$41),Servicio1!$D$3:$I$34,6,0),0)</f>
        <v>0</v>
      </c>
      <c r="AK32" s="61">
        <f>Servicio3!R33</f>
        <v>45656</v>
      </c>
      <c r="AL32" t="str">
        <f>_xlfn.IFS(AK32&lt;Servicio1!$D$3,"",AK32&gt;=Servicio2!$F$2,"",TRUE,VLOOKUP(AK32,Servicio1!$D$3:$E$34,2,1))</f>
        <v/>
      </c>
      <c r="AM32" t="str">
        <f>_xlfn.IFS(AL32=0,0,AO32=Datos!$M$10,AL32,AO32&lt;&gt;Datos!$M$10,AL32+1)</f>
        <v/>
      </c>
      <c r="AN32">
        <f>IFERROR(VLOOKUP(AK32,Servicio1!$D$3:$F$34,3,0),0)</f>
        <v>0</v>
      </c>
      <c r="AO32">
        <f>Datos!$M$10-AP32</f>
        <v>6</v>
      </c>
      <c r="AP32" s="70">
        <f>IFERROR(VLOOKUP(WORKDAY.INTL(AK32,1,Servicio2!$O$10,Servicio2!$I$2:$I$41),Servicio1!$D$3:$I$34,6,0),0)</f>
        <v>0</v>
      </c>
      <c r="AR32" s="61">
        <f>Servicio3!U33</f>
        <v>45687</v>
      </c>
      <c r="AS32" t="str">
        <f>_xlfn.IFS(AR32&lt;Servicio1!$D$3,"",AR32&gt;=Servicio2!$F$2,"",TRUE,VLOOKUP(AR32,Servicio1!$D$3:$E$34,2,1))</f>
        <v/>
      </c>
      <c r="AT32" t="str">
        <f>_xlfn.IFS(AS32=0,0,AV32=Datos!$M$10,AS32,AV32&lt;&gt;Datos!$M$10,AS32+1)</f>
        <v/>
      </c>
      <c r="AU32">
        <f>IFERROR(VLOOKUP(AR32,Servicio1!$D$3:$F$34,3,0),0)</f>
        <v>0</v>
      </c>
      <c r="AV32">
        <f>Datos!$M$10-AW32</f>
        <v>6</v>
      </c>
      <c r="AW32" s="70">
        <f>IFERROR(VLOOKUP(WORKDAY.INTL(AR32,1,Servicio2!$O$10,Servicio2!$I$2:$I$41),Servicio1!$D$3:$I$34,6,0),0)</f>
        <v>0</v>
      </c>
      <c r="AY32" s="61" t="str">
        <f>Servicio3!X33</f>
        <v/>
      </c>
      <c r="AZ32" t="str">
        <f>_xlfn.IFS(AY32&lt;Servicio1!$D$3,"",AY32&gt;=Servicio2!$F$2,"",TRUE,VLOOKUP(AY32,Servicio1!$D$3:$E$34,2,1))</f>
        <v/>
      </c>
      <c r="BA32" t="str">
        <f>_xlfn.IFS(AZ32=0,0,BC32=Datos!$M$10,AZ32,BC32&lt;&gt;Datos!$M$10,AZ32+1)</f>
        <v/>
      </c>
      <c r="BB32">
        <f>IFERROR(VLOOKUP(AY32,Servicio1!$D$3:$F$34,3,0),0)</f>
        <v>0</v>
      </c>
      <c r="BC32">
        <f>Datos!$M$10-BD32</f>
        <v>6</v>
      </c>
      <c r="BD32" s="70">
        <f>IFERROR(VLOOKUP(WORKDAY.INTL(AY32,1,Servicio2!$O$10,Servicio2!$I$2:$I$41),Servicio1!$D$3:$I$34,6,0),0)</f>
        <v>0</v>
      </c>
      <c r="BF32" s="61">
        <f>Servicio3!AA33</f>
        <v>45746</v>
      </c>
      <c r="BG32" t="str">
        <f>_xlfn.IFS(BF32&lt;Servicio1!$D$3,"",BF32&gt;=Servicio2!$F$2,"",TRUE,VLOOKUP(BF32,Servicio1!$D$3:$E$34,2,1))</f>
        <v/>
      </c>
      <c r="BH32" t="str">
        <f>_xlfn.IFS(BG32=0,0,BJ32=Datos!$M$10,BG32,BJ32&lt;&gt;Datos!$M$10,BG32+1)</f>
        <v/>
      </c>
      <c r="BI32">
        <f>IFERROR(VLOOKUP(BF32,Servicio1!$D$3:$F$34,3,0),0)</f>
        <v>0</v>
      </c>
      <c r="BJ32">
        <f>Datos!$M$10-BK32</f>
        <v>6</v>
      </c>
      <c r="BK32" s="70">
        <f>IFERROR(VLOOKUP(WORKDAY.INTL(BF32,1,Servicio2!$O$10,Servicio2!$I$2:$I$41),Servicio1!$D$3:$I$34,6,0),0)</f>
        <v>0</v>
      </c>
      <c r="BM32" s="61">
        <f>Servicio3!AD33</f>
        <v>45777</v>
      </c>
      <c r="BN32" t="str">
        <f>_xlfn.IFS(BM32&lt;Servicio1!$D$3,"",BM32&gt;=Servicio2!$F$2,"",TRUE,VLOOKUP(BM32,Servicio1!$D$3:$E$34,2,1))</f>
        <v/>
      </c>
      <c r="BO32" t="str">
        <f>_xlfn.IFS(BN32=0,0,BQ32=Datos!$M$10,BN32,BQ32&lt;&gt;Datos!$M$10,BN32+1)</f>
        <v/>
      </c>
      <c r="BP32">
        <f>IFERROR(VLOOKUP(BM32,Servicio1!$D$3:$F$34,3,0),0)</f>
        <v>0</v>
      </c>
      <c r="BQ32">
        <f>Datos!$M$10-BR32</f>
        <v>6</v>
      </c>
      <c r="BR32" s="70">
        <f>IFERROR(VLOOKUP(WORKDAY.INTL(BM32,1,Servicio2!$O$10,Servicio2!$I$2:$I$41),Servicio1!$D$3:$I$34,6,0),0)</f>
        <v>0</v>
      </c>
      <c r="BT32" s="61">
        <f>Servicio3!AG33</f>
        <v>45807</v>
      </c>
      <c r="BU32" t="str">
        <f>_xlfn.IFS(BT32&lt;Servicio1!$D$3,"",BT32&gt;=Servicio2!$F$2,"",TRUE,VLOOKUP(BT32,Servicio1!$D$3:$E$34,2,1))</f>
        <v/>
      </c>
      <c r="BV32" t="str">
        <f>_xlfn.IFS(BU32=0,0,BX32=Datos!$M$10,BU32,BX32&lt;&gt;Datos!$M$10,BU32+1)</f>
        <v/>
      </c>
      <c r="BW32">
        <f>IFERROR(VLOOKUP(BT32,Servicio1!$D$3:$F$34,3,0),0)</f>
        <v>0</v>
      </c>
      <c r="BX32">
        <f>Datos!$M$10-BY32</f>
        <v>6</v>
      </c>
      <c r="BY32" s="70">
        <f>IFERROR(VLOOKUP(WORKDAY.INTL(BT32,1,Servicio2!$O$10,Servicio2!$I$2:$I$41),Servicio1!$D$3:$I$34,6,0),0)</f>
        <v>0</v>
      </c>
      <c r="CA32" s="61">
        <f>Servicio3!AJ33</f>
        <v>45838</v>
      </c>
      <c r="CB32" t="str">
        <f>_xlfn.IFS(CA32&lt;Servicio1!$D$3,"",CA32&gt;=Servicio2!$F$2,"",TRUE,VLOOKUP(CA32,Servicio1!$D$3:$E$34,2,1))</f>
        <v/>
      </c>
      <c r="CC32" t="str">
        <f>_xlfn.IFS(CB32=0,0,CE32=Datos!$M$10,CB32,CE32&lt;&gt;Datos!$M$10,CB32+1)</f>
        <v/>
      </c>
      <c r="CD32">
        <f>IFERROR(VLOOKUP(CA32,Servicio1!$D$3:$F$34,3,0),0)</f>
        <v>0</v>
      </c>
      <c r="CE32">
        <f>Datos!$M$10-CF32</f>
        <v>6</v>
      </c>
      <c r="CF32" s="70">
        <f>IFERROR(VLOOKUP(WORKDAY.INTL(CA32,1,Servicio2!$O$10,Servicio2!$I$2:$I$41),Servicio1!$D$3:$I$34,6,0),0)</f>
        <v>0</v>
      </c>
    </row>
    <row r="33" spans="2:84">
      <c r="B33" s="61">
        <f>Servicio3!C34</f>
        <v>45504</v>
      </c>
      <c r="C33" s="63">
        <f>_xlfn.IFS(B33&lt;Servicio1!$D$3,"",B33&gt;=Servicio2!$F$2,"",TRUE,VLOOKUP(B33,Servicio1!$D$3:$E$34,2,1))</f>
        <v>1</v>
      </c>
      <c r="D33" s="63">
        <f>_xlfn.IFS(C33=0,0,F33=Datos!$M$10,C33,F33&lt;&gt;Datos!$M$10,C33+1)</f>
        <v>2</v>
      </c>
      <c r="E33" s="63">
        <f>IFERROR(VLOOKUP(B33,Servicio1!$D$3:$F$34,3,0),0)</f>
        <v>0</v>
      </c>
      <c r="F33" s="64">
        <f>Datos!$M$10-G33</f>
        <v>2</v>
      </c>
      <c r="G33" s="65">
        <f>IFERROR(VLOOKUP(WORKDAY.INTL(B33,1,Servicio2!$O$10,Servicio2!$I$2:$I$41),Servicio1!$D$3:$I$34,6,0),0)</f>
        <v>4</v>
      </c>
      <c r="I33" s="61">
        <f>Servicio3!F34</f>
        <v>45535</v>
      </c>
      <c r="J33" s="63">
        <f>_xlfn.IFS(I33&lt;Servicio1!$D$3,"",I33&gt;=Servicio2!$F$2,"",TRUE,VLOOKUP(I33,Servicio1!$D$3:$E$34,2,1))</f>
        <v>4</v>
      </c>
      <c r="K33" s="63">
        <f>_xlfn.IFS(J33=0,0,M33=Datos!$M$10,J33,M33&lt;&gt;Datos!$M$10,J33+1)</f>
        <v>4</v>
      </c>
      <c r="L33" s="63">
        <f>IFERROR(VLOOKUP(I33,Servicio1!$D$3:$F$34,3,0),0)</f>
        <v>0</v>
      </c>
      <c r="M33" s="63">
        <f>Datos!$M$10-N33</f>
        <v>6</v>
      </c>
      <c r="N33" s="71">
        <f>IFERROR(VLOOKUP(WORKDAY.INTL(I33,1,Servicio2!$O$10,Servicio2!$I$2:$I$41),Servicio1!$D$3:$I$34,6,0),0)</f>
        <v>0</v>
      </c>
      <c r="P33" s="61" t="str">
        <f>Servicio3!I34</f>
        <v/>
      </c>
      <c r="Q33" s="63" t="str">
        <f>_xlfn.IFS(P33&lt;Servicio1!$D$3,"",P33&gt;=Servicio2!$F$2,"",TRUE,VLOOKUP(P33,Servicio1!$D$3:$E$34,2,1))</f>
        <v/>
      </c>
      <c r="R33" s="63" t="str">
        <f>_xlfn.IFS(Q33=0,0,T33=Datos!$M$10,Q33,T33&lt;&gt;Datos!$M$10,Q33+1)</f>
        <v/>
      </c>
      <c r="S33" s="63">
        <f>IFERROR(VLOOKUP(P33,Servicio1!$D$3:$F$34,3,0),0)</f>
        <v>0</v>
      </c>
      <c r="T33" s="63">
        <f>Datos!$M$10-U33</f>
        <v>6</v>
      </c>
      <c r="U33" s="71">
        <f>IFERROR(VLOOKUP(WORKDAY.INTL(P33,1,Servicio2!$O$10,Servicio2!$I$2:$I$41),Servicio1!$D$3:$I$34,6,0),0)</f>
        <v>0</v>
      </c>
      <c r="W33" s="61">
        <f>Servicio3!L34</f>
        <v>45596</v>
      </c>
      <c r="X33" s="63" t="str">
        <f>_xlfn.IFS(W33&lt;Servicio1!$D$3,"",W33&gt;=Servicio2!$F$2,"",TRUE,VLOOKUP(W33,Servicio1!$D$3:$E$34,2,1))</f>
        <v/>
      </c>
      <c r="Y33" s="63" t="str">
        <f>_xlfn.IFS(X33=0,0,AA33=Datos!$M$10,X33,AA33&lt;&gt;Datos!$M$10,X33+1)</f>
        <v/>
      </c>
      <c r="Z33" s="63">
        <f>IFERROR(VLOOKUP(W33,Servicio1!$D$3:$F$34,3,0),0)</f>
        <v>0</v>
      </c>
      <c r="AA33" s="63">
        <f>Datos!$M$10-AB33</f>
        <v>6</v>
      </c>
      <c r="AB33" s="71">
        <f>IFERROR(VLOOKUP(WORKDAY.INTL(W33,1,Servicio2!$O$10,Servicio2!$I$2:$I$41),Servicio1!$D$3:$I$34,6,0),0)</f>
        <v>0</v>
      </c>
      <c r="AD33" s="61" t="str">
        <f>Servicio3!O34</f>
        <v/>
      </c>
      <c r="AE33" s="63" t="str">
        <f>_xlfn.IFS(AD33&lt;Servicio1!$D$3,"",AD33&gt;=Servicio2!$F$2,"",TRUE,VLOOKUP(AD33,Servicio1!$D$3:$E$34,2,1))</f>
        <v/>
      </c>
      <c r="AF33" s="63" t="str">
        <f>_xlfn.IFS(AE33=0,0,AH33=Datos!$M$10,AE33,AH33&lt;&gt;Datos!$M$10,AE33+1)</f>
        <v/>
      </c>
      <c r="AG33" s="63">
        <f>IFERROR(VLOOKUP(AD33,Servicio1!$D$3:$F$34,3,0),0)</f>
        <v>0</v>
      </c>
      <c r="AH33" s="63">
        <f>Datos!$M$10-AI33</f>
        <v>6</v>
      </c>
      <c r="AI33" s="71">
        <f>IFERROR(VLOOKUP(WORKDAY.INTL(AD33,1,Servicio2!$O$10,Servicio2!$I$2:$I$41),Servicio1!$D$3:$I$34,6,0),0)</f>
        <v>0</v>
      </c>
      <c r="AK33" s="61">
        <f>Servicio3!R34</f>
        <v>45657</v>
      </c>
      <c r="AL33" s="63" t="str">
        <f>_xlfn.IFS(AK33&lt;Servicio1!$D$3,"",AK33&gt;=Servicio2!$F$2,"",TRUE,VLOOKUP(AK33,Servicio1!$D$3:$E$34,2,1))</f>
        <v/>
      </c>
      <c r="AM33" s="63" t="str">
        <f>_xlfn.IFS(AL33=0,0,AO33=Datos!$M$10,AL33,AO33&lt;&gt;Datos!$M$10,AL33+1)</f>
        <v/>
      </c>
      <c r="AN33" s="63">
        <f>IFERROR(VLOOKUP(AK33,Servicio1!$D$3:$F$34,3,0),0)</f>
        <v>0</v>
      </c>
      <c r="AO33" s="63">
        <f>Datos!$M$10-AP33</f>
        <v>6</v>
      </c>
      <c r="AP33" s="71">
        <f>IFERROR(VLOOKUP(WORKDAY.INTL(AK33,1,Servicio2!$O$10,Servicio2!$I$2:$I$41),Servicio1!$D$3:$I$34,6,0),0)</f>
        <v>0</v>
      </c>
      <c r="AR33" s="61">
        <f>Servicio3!U34</f>
        <v>45688</v>
      </c>
      <c r="AS33" s="63" t="str">
        <f>_xlfn.IFS(AR33&lt;Servicio1!$D$3,"",AR33&gt;=Servicio2!$F$2,"",TRUE,VLOOKUP(AR33,Servicio1!$D$3:$E$34,2,1))</f>
        <v/>
      </c>
      <c r="AT33" s="63" t="str">
        <f>_xlfn.IFS(AS33=0,0,AV33=Datos!$M$10,AS33,AV33&lt;&gt;Datos!$M$10,AS33+1)</f>
        <v/>
      </c>
      <c r="AU33" s="63">
        <f>IFERROR(VLOOKUP(AR33,Servicio1!$D$3:$F$34,3,0),0)</f>
        <v>0</v>
      </c>
      <c r="AV33" s="63">
        <f>Datos!$M$10-AW33</f>
        <v>6</v>
      </c>
      <c r="AW33" s="71">
        <f>IFERROR(VLOOKUP(WORKDAY.INTL(AR33,1,Servicio2!$O$10,Servicio2!$I$2:$I$41),Servicio1!$D$3:$I$34,6,0),0)</f>
        <v>0</v>
      </c>
      <c r="AY33" s="61" t="str">
        <f>Servicio3!X34</f>
        <v/>
      </c>
      <c r="AZ33" s="63" t="str">
        <f>_xlfn.IFS(AY33&lt;Servicio1!$D$3,"",AY33&gt;=Servicio2!$F$2,"",TRUE,VLOOKUP(AY33,Servicio1!$D$3:$E$34,2,1))</f>
        <v/>
      </c>
      <c r="BA33" s="63" t="str">
        <f>_xlfn.IFS(AZ33=0,0,BC33=Datos!$M$10,AZ33,BC33&lt;&gt;Datos!$M$10,AZ33+1)</f>
        <v/>
      </c>
      <c r="BB33" s="63">
        <f>IFERROR(VLOOKUP(AY33,Servicio1!$D$3:$F$34,3,0),0)</f>
        <v>0</v>
      </c>
      <c r="BC33" s="63">
        <f>Datos!$M$10-BD33</f>
        <v>6</v>
      </c>
      <c r="BD33" s="71">
        <f>IFERROR(VLOOKUP(WORKDAY.INTL(AY33,1,Servicio2!$O$10,Servicio2!$I$2:$I$41),Servicio1!$D$3:$I$34,6,0),0)</f>
        <v>0</v>
      </c>
      <c r="BF33" s="61">
        <f>Servicio3!AA34</f>
        <v>45747</v>
      </c>
      <c r="BG33" s="63" t="str">
        <f>_xlfn.IFS(BF33&lt;Servicio1!$D$3,"",BF33&gt;=Servicio2!$F$2,"",TRUE,VLOOKUP(BF33,Servicio1!$D$3:$E$34,2,1))</f>
        <v/>
      </c>
      <c r="BH33" s="63" t="str">
        <f>_xlfn.IFS(BG33=0,0,BJ33=Datos!$M$10,BG33,BJ33&lt;&gt;Datos!$M$10,BG33+1)</f>
        <v/>
      </c>
      <c r="BI33" s="63">
        <f>IFERROR(VLOOKUP(BF33,Servicio1!$D$3:$F$34,3,0),0)</f>
        <v>0</v>
      </c>
      <c r="BJ33" s="63">
        <f>Datos!$M$10-BK33</f>
        <v>6</v>
      </c>
      <c r="BK33" s="71">
        <f>IFERROR(VLOOKUP(WORKDAY.INTL(BF33,1,Servicio2!$O$10,Servicio2!$I$2:$I$41),Servicio1!$D$3:$I$34,6,0),0)</f>
        <v>0</v>
      </c>
      <c r="BM33" s="61" t="str">
        <f>Servicio3!AD34</f>
        <v/>
      </c>
      <c r="BN33" s="63" t="str">
        <f>_xlfn.IFS(BM33&lt;Servicio1!$D$3,"",BM33&gt;=Servicio2!$F$2,"",TRUE,VLOOKUP(BM33,Servicio1!$D$3:$E$34,2,1))</f>
        <v/>
      </c>
      <c r="BO33" s="63" t="str">
        <f>_xlfn.IFS(BN33=0,0,BQ33=Datos!$M$10,BN33,BQ33&lt;&gt;Datos!$M$10,BN33+1)</f>
        <v/>
      </c>
      <c r="BP33" s="63">
        <f>IFERROR(VLOOKUP(BM33,Servicio1!$D$3:$F$34,3,0),0)</f>
        <v>0</v>
      </c>
      <c r="BQ33" s="63">
        <f>Datos!$M$10-BR33</f>
        <v>6</v>
      </c>
      <c r="BR33" s="71">
        <f>IFERROR(VLOOKUP(WORKDAY.INTL(BM33,1,Servicio2!$O$10,Servicio2!$I$2:$I$41),Servicio1!$D$3:$I$34,6,0),0)</f>
        <v>0</v>
      </c>
      <c r="BT33" s="61">
        <f>Servicio3!AG34</f>
        <v>45808</v>
      </c>
      <c r="BU33" s="63" t="str">
        <f>_xlfn.IFS(BT33&lt;Servicio1!$D$3,"",BT33&gt;=Servicio2!$F$2,"",TRUE,VLOOKUP(BT33,Servicio1!$D$3:$E$34,2,1))</f>
        <v/>
      </c>
      <c r="BV33" s="63" t="str">
        <f>_xlfn.IFS(BU33=0,0,BX33=Datos!$M$10,BU33,BX33&lt;&gt;Datos!$M$10,BU33+1)</f>
        <v/>
      </c>
      <c r="BW33" s="63">
        <f>IFERROR(VLOOKUP(BT33,Servicio1!$D$3:$F$34,3,0),0)</f>
        <v>0</v>
      </c>
      <c r="BX33" s="63">
        <f>Datos!$M$10-BY33</f>
        <v>6</v>
      </c>
      <c r="BY33" s="71">
        <f>IFERROR(VLOOKUP(WORKDAY.INTL(BT33,1,Servicio2!$O$10,Servicio2!$I$2:$I$41),Servicio1!$D$3:$I$34,6,0),0)</f>
        <v>0</v>
      </c>
      <c r="CA33" s="61" t="str">
        <f>Servicio3!AJ34</f>
        <v/>
      </c>
      <c r="CB33" s="63" t="str">
        <f>_xlfn.IFS(CA33&lt;Servicio1!$D$3,"",CA33&gt;=Servicio2!$F$2,"",TRUE,VLOOKUP(CA33,Servicio1!$D$3:$E$34,2,1))</f>
        <v/>
      </c>
      <c r="CC33" s="63" t="str">
        <f>_xlfn.IFS(CB33=0,0,CE33=Datos!$M$10,CB33,CE33&lt;&gt;Datos!$M$10,CB33+1)</f>
        <v/>
      </c>
      <c r="CD33" s="63">
        <f>IFERROR(VLOOKUP(CA33,Servicio1!$D$3:$F$34,3,0),0)</f>
        <v>0</v>
      </c>
      <c r="CE33" s="63">
        <f>Datos!$M$10-CF33</f>
        <v>6</v>
      </c>
      <c r="CF33" s="71">
        <f>IFERROR(VLOOKUP(WORKDAY.INTL(CA33,1,Servicio2!$O$10,Servicio2!$I$2:$I$41),Servicio1!$D$3:$I$34,6,0),0)</f>
        <v>0</v>
      </c>
    </row>
    <row r="34" spans="2:84">
      <c r="B34" s="66"/>
    </row>
    <row r="35" spans="2:84">
      <c r="B35" s="161" t="s">
        <v>39</v>
      </c>
      <c r="C35" s="161"/>
      <c r="D35" s="161"/>
      <c r="E35" s="161"/>
      <c r="F35" s="58"/>
      <c r="G35" s="67">
        <v>4</v>
      </c>
      <c r="P35" s="69"/>
    </row>
    <row r="36" spans="2:84">
      <c r="E36" s="68"/>
      <c r="P36" s="69"/>
    </row>
    <row r="37" spans="2:84">
      <c r="E37" s="68"/>
      <c r="T37" s="69"/>
    </row>
    <row r="38" spans="2:84">
      <c r="B38" s="69"/>
      <c r="E38" s="66"/>
    </row>
    <row r="39" spans="2:84">
      <c r="B39" s="69"/>
    </row>
  </sheetData>
  <sheetProtection algorithmName="SHA-512" hashValue="MPT3LM1Ci7F/PhUJ8pGZ2f0ePTepjNitbv/FqjYIm5nmXqHeqn4z8/Vs1mJe/ooEoQCVMW0NYW3VpCLkS+6whQ==" saltValue="/TSYdkX2tcnNnJb8c2n2Zw==" spinCount="100000" sheet="1" objects="1" scenarios="1" formatColumns="0" selectLockedCells="1"/>
  <mergeCells count="13">
    <mergeCell ref="BT2:BY2"/>
    <mergeCell ref="CA2:CF2"/>
    <mergeCell ref="B35:E35"/>
    <mergeCell ref="AK2:AP2"/>
    <mergeCell ref="AR2:AW2"/>
    <mergeCell ref="AY2:BD2"/>
    <mergeCell ref="BF2:BK2"/>
    <mergeCell ref="BM2:BR2"/>
    <mergeCell ref="B2:G2"/>
    <mergeCell ref="I2:N2"/>
    <mergeCell ref="P2:U2"/>
    <mergeCell ref="W2:AB2"/>
    <mergeCell ref="AD2:AI2"/>
  </mergeCells>
  <conditionalFormatting sqref="B31:G33">
    <cfRule type="expression" dxfId="44" priority="1">
      <formula>IF($B31="",1,0)</formula>
    </cfRule>
  </conditionalFormatting>
  <conditionalFormatting sqref="I31:N33">
    <cfRule type="expression" dxfId="40" priority="15">
      <formula>IF($I31="",1,0)</formula>
    </cfRule>
  </conditionalFormatting>
  <conditionalFormatting sqref="J3:K33 Q3:R33 X3:Y33 AE3:AF33 AL3:AM33 AS3:AT33 AZ3:BA33 BG3:BH33 BN3:BO3 BU3:BV33 CB3:CC33 C3:D33">
    <cfRule type="expression" dxfId="39" priority="45">
      <formula>MOD(C3,$G$35)=0</formula>
    </cfRule>
  </conditionalFormatting>
  <conditionalFormatting sqref="L3:L33 S3:S33 Z3:Z33 AG3:AG33 AN3:AN33 AU3:AU33 BB3:BB33 BI3:BI33 BP3:BP33 BW3:BW33 CD3:CD33 E3:E33">
    <cfRule type="cellIs" dxfId="36" priority="50" operator="equal">
      <formula>0</formula>
    </cfRule>
  </conditionalFormatting>
  <conditionalFormatting sqref="M3:M33 T3:T33 AA3:AA33 AH3:AH33 AO3:AO33 AV3:AV33 BC3:BC33 BJ3:BJ33 BQ3:BQ33 BX3:BX33 CE3:CE33 F3:F33">
    <cfRule type="expression" dxfId="35" priority="52">
      <formula>G3=0</formula>
    </cfRule>
  </conditionalFormatting>
  <conditionalFormatting sqref="N3:N33 U3:U33 AB3:AB33 AI3:AI33 AP3:AP33 AW3:AW33 BD3:BD33 BK3:BK33 BR3:BR33 BY3:BY33 CF3:CF33 G3:G33">
    <cfRule type="expression" dxfId="34" priority="51">
      <formula>G3=0</formula>
    </cfRule>
  </conditionalFormatting>
  <conditionalFormatting sqref="P31:U33">
    <cfRule type="expression" dxfId="33" priority="14">
      <formula>IF($P31="",1,0)</formula>
    </cfRule>
  </conditionalFormatting>
  <conditionalFormatting sqref="W31:AB33">
    <cfRule type="expression" dxfId="30" priority="12">
      <formula>IF($W31="",1,0)</formula>
    </cfRule>
  </conditionalFormatting>
  <conditionalFormatting sqref="AD31:AI33">
    <cfRule type="expression" dxfId="27" priority="11">
      <formula>IF($AD31="",1,0)</formula>
    </cfRule>
  </conditionalFormatting>
  <conditionalFormatting sqref="AK31:AP33">
    <cfRule type="expression" dxfId="24" priority="10">
      <formula>IF($AK31="",1,0)</formula>
    </cfRule>
  </conditionalFormatting>
  <conditionalFormatting sqref="AR31:AW33">
    <cfRule type="expression" dxfId="21" priority="7">
      <formula>IF($AR31="",1,0)</formula>
    </cfRule>
  </conditionalFormatting>
  <conditionalFormatting sqref="AY31:BD33">
    <cfRule type="expression" dxfId="18" priority="6">
      <formula>IF($AY31="",1,0)</formula>
    </cfRule>
  </conditionalFormatting>
  <conditionalFormatting sqref="BF31:BK33">
    <cfRule type="expression" dxfId="15" priority="5">
      <formula>IF($BF31="",1,0)</formula>
    </cfRule>
  </conditionalFormatting>
  <conditionalFormatting sqref="BM31:BR33">
    <cfRule type="expression" dxfId="12" priority="4">
      <formula>IF($BM31="",1,0)</formula>
    </cfRule>
  </conditionalFormatting>
  <conditionalFormatting sqref="BN3:BO3 C3:D33 J3:K33 Q3:R33 X3:Y33 AE3:AF33 AL3:AM33 AS3:AT33 AZ3:BA33 BG3:BH33 BU3:BV33 CB3:CC33">
    <cfRule type="expression" dxfId="11" priority="46" stopIfTrue="1">
      <formula>MOD(C3,$G$35)=1</formula>
    </cfRule>
    <cfRule type="expression" dxfId="10" priority="48">
      <formula>MOD(C3,$G$35)=3</formula>
    </cfRule>
    <cfRule type="expression" dxfId="9" priority="49">
      <formula>MOD(C3,$G$35)=4</formula>
    </cfRule>
    <cfRule type="expression" dxfId="8" priority="47">
      <formula>MOD(C3,$G$35)=2</formula>
    </cfRule>
  </conditionalFormatting>
  <conditionalFormatting sqref="BT31:BY33">
    <cfRule type="expression" dxfId="5" priority="3">
      <formula>IF($BT31="",1,0)</formula>
    </cfRule>
  </conditionalFormatting>
  <conditionalFormatting sqref="CA31:CF33">
    <cfRule type="expression" dxfId="2" priority="2">
      <formula>IF($CA31="",1,0)</formula>
    </cfRule>
  </conditionalFormatting>
  <pageMargins left="0.7" right="0.7" top="0.75" bottom="0.75" header="0.3" footer="0.3"/>
  <pageSetup paperSize="9" scale="84" fitToWidth="0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00000000-000E-0000-0100-000028000000}">
            <xm:f>IF(VLOOKUP(WEEKDAY($B3,2),Servicio2!$N$2:$O$8,2,0),1)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6" id="{00000000-000E-0000-0100-000019000000}">
            <xm:f>IF(MATCH($B3,Servicio2!$I$2:$I$41,0)&gt;0,1,0)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C3:G33</xm:sqref>
        </x14:conditionalFormatting>
        <x14:conditionalFormatting xmlns:xm="http://schemas.microsoft.com/office/excel/2006/main">
          <x14:cfRule type="expression" priority="28" id="{68A747E8-FC2D-4389-8046-5709ABDBA812}">
            <xm:f>IF(VLOOKUP(WEEKDAY(B3,2),Servicio2!$N$2:$O$8,2,0),1)</xm:f>
            <x14:dxf>
              <fill>
                <patternFill>
                  <bgColor theme="0" tint="-0.1499679555650502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I3:I33 P3:P33 W3:W33 AD3:AD33 AK3:AK33 AR3:AR33 AY3:AY33 BF3:BF33 BM3:BM33 BT3:BT33 CA3:CA33 B3:B33</xm:sqref>
        </x14:conditionalFormatting>
        <x14:conditionalFormatting xmlns:xm="http://schemas.microsoft.com/office/excel/2006/main">
          <x14:cfRule type="expression" priority="27" id="{00000000-000E-0000-0100-000018000000}">
            <xm:f>IF(MATCH($I3,Servicio2!$I$2:$I$41,0)&gt;0,1,0)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14:cfRule type="expression" priority="43" id="{00000000-000E-0000-0100-000027000000}">
            <xm:f>IF(VLOOKUP(WEEKDAY($I3,2),Servicio2!$N$2:$O$8,2,0),1)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J3:N33</xm:sqref>
        </x14:conditionalFormatting>
        <x14:conditionalFormatting xmlns:xm="http://schemas.microsoft.com/office/excel/2006/main">
          <x14:cfRule type="expression" priority="42" id="{00000000-000E-0000-0100-000026000000}">
            <xm:f>IF(VLOOKUP(WEEKDAY($P3,2),Servicio2!$N$2:$O$8,2,0),1)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6" id="{00000000-000E-0000-0100-000017000000}">
            <xm:f>IF(MATCH($P3,Servicio2!$I$2:$I$41,0)&gt;0,1,0)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Q3:U33</xm:sqref>
        </x14:conditionalFormatting>
        <x14:conditionalFormatting xmlns:xm="http://schemas.microsoft.com/office/excel/2006/main">
          <x14:cfRule type="expression" priority="25" id="{00000000-000E-0000-0100-000016000000}">
            <xm:f>IF(MATCH($W3,Servicio2!$I$2:$I$41,0)&gt;0,1,0)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14:cfRule type="expression" priority="41" id="{00000000-000E-0000-0100-000025000000}">
            <xm:f>IF(VLOOKUP(WEEKDAY($W3,2),Servicio2!$N$2:$O$8,2,0),1)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X3:AB33</xm:sqref>
        </x14:conditionalFormatting>
        <x14:conditionalFormatting xmlns:xm="http://schemas.microsoft.com/office/excel/2006/main">
          <x14:cfRule type="expression" priority="24" id="{00000000-000E-0000-0100-000015000000}">
            <xm:f>IF(MATCH($AD3,Servicio2!$I$2:$I$41,0)&gt;0,1,0)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14:cfRule type="expression" priority="38" id="{00000000-000E-0000-0100-000024000000}">
            <xm:f>IF(VLOOKUP(WEEKDAY($AD3,2),Servicio2!$N$2:$O$8,2,0),1)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AE3:AI33</xm:sqref>
        </x14:conditionalFormatting>
        <x14:conditionalFormatting xmlns:xm="http://schemas.microsoft.com/office/excel/2006/main">
          <x14:cfRule type="expression" priority="23" id="{00000000-000E-0000-0100-000014000000}">
            <xm:f>IF(MATCH($AK3,Servicio2!$I$2:$I$41,0)&gt;0,1,0)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14:cfRule type="expression" priority="37" id="{00000000-000E-0000-0100-000023000000}">
            <xm:f>IF(VLOOKUP(WEEKDAY($AK3,2),Servicio2!$N$2:$O$8,2,0),1)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AL3:AP33</xm:sqref>
        </x14:conditionalFormatting>
        <x14:conditionalFormatting xmlns:xm="http://schemas.microsoft.com/office/excel/2006/main">
          <x14:cfRule type="expression" priority="36" id="{00000000-000E-0000-0100-000022000000}">
            <xm:f>IF(VLOOKUP(WEEKDAY($AR3,2),Servicio2!$N$2:$O$8,2,0),1)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1" id="{00000000-000E-0000-0100-000012000000}">
            <xm:f>IF(MATCH($AR3,Servicio2!$I$2:$I$41,0)&gt;0,1,0)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AS3:AW33</xm:sqref>
        </x14:conditionalFormatting>
        <x14:conditionalFormatting xmlns:xm="http://schemas.microsoft.com/office/excel/2006/main">
          <x14:cfRule type="expression" priority="22" id="{00000000-000E-0000-0100-000013000000}">
            <xm:f>IF(MATCH($AY3,Servicio2!$I$2:$I$41,0)&gt;0,1,0)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14:cfRule type="expression" priority="35" id="{00000000-000E-0000-0100-000021000000}">
            <xm:f>IF(VLOOKUP(WEEKDAY($AY3,2),Servicio2!$N$2:$O$8,2,0),1)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AZ3:BD33</xm:sqref>
        </x14:conditionalFormatting>
        <x14:conditionalFormatting xmlns:xm="http://schemas.microsoft.com/office/excel/2006/main">
          <x14:cfRule type="expression" priority="34" id="{00000000-000E-0000-0100-000020000000}">
            <xm:f>IF(VLOOKUP(WEEKDAY($BF3,2),Servicio2!$N$2:$O$8,2,0),1)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20" id="{00000000-000E-0000-0100-000011000000}">
            <xm:f>IF(MATCH($BF3,Servicio2!$I$2:$I$41,0)&gt;0,1,0)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BG3:BK33</xm:sqref>
        </x14:conditionalFormatting>
        <x14:conditionalFormatting xmlns:xm="http://schemas.microsoft.com/office/excel/2006/main">
          <x14:cfRule type="expression" priority="33" id="{00000000-000E-0000-0100-00001E000000}">
            <xm:f>IF(VLOOKUP(WEEKDAY($BM3,2),Servicio2!$N$2:$O$8,2,0),1)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9" id="{00000000-000E-0000-0100-00000F000000}">
            <xm:f>IF(MATCH($BM3,Servicio2!$I$2:$I$41,0)&gt;0,1,0)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BN3:BR33</xm:sqref>
        </x14:conditionalFormatting>
        <x14:conditionalFormatting xmlns:xm="http://schemas.microsoft.com/office/excel/2006/main">
          <x14:cfRule type="expression" priority="32" id="{00000000-000E-0000-0100-00001D000000}">
            <xm:f>IF(VLOOKUP(WEEKDAY($BT3,2),Servicio2!$N$2:$O$8,2,0),1)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8" id="{00000000-000E-0000-0100-00000E000000}">
            <xm:f>IF(MATCH($BT3,Servicio2!$I$2:$I$41,0)&gt;0,1,0)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BU3:BY33</xm:sqref>
        </x14:conditionalFormatting>
        <x14:conditionalFormatting xmlns:xm="http://schemas.microsoft.com/office/excel/2006/main">
          <x14:cfRule type="expression" priority="31" id="{00000000-000E-0000-0100-00001C000000}">
            <xm:f>IF(VLOOKUP(WEEKDAY($CA3,2),Servicio2!$N$2:$O$8,2,0),1)</xm:f>
            <x14:dxf>
              <font>
                <color theme="0" tint="-0.24994659260841701"/>
              </font>
              <fill>
                <patternFill patternType="solid"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14:cfRule type="expression" priority="17" id="{00000000-000E-0000-0100-00000D000000}">
            <xm:f>IF(MATCH($CA3,Servicio2!$I$2:$I$41,0)&gt;0,1,0)</xm:f>
            <x14:dxf>
              <font>
                <color theme="5" tint="0.39991454817346722"/>
              </font>
              <fill>
                <patternFill patternType="solid">
                  <bgColor theme="5" tint="0.39991454817346722"/>
                </patternFill>
              </fill>
            </x14:dxf>
          </x14:cfRule>
          <xm:sqref>CB3:CF33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Servicio2!$Q$2:$Q$5</xm:f>
          </x14:formula1>
          <xm:sqref>G35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U127"/>
  <sheetViews>
    <sheetView showGridLines="0" zoomScaleNormal="100" workbookViewId="0">
      <selection activeCell="C98" sqref="C98"/>
    </sheetView>
  </sheetViews>
  <sheetFormatPr baseColWidth="10" defaultColWidth="9.140625" defaultRowHeight="15"/>
  <cols>
    <col min="1" max="1" width="5.140625" customWidth="1"/>
    <col min="2" max="2" width="3.28515625" customWidth="1"/>
    <col min="13" max="13" width="6.28515625" customWidth="1"/>
    <col min="16" max="16" width="9" customWidth="1"/>
  </cols>
  <sheetData>
    <row r="3" spans="2:2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51"/>
      <c r="O3" s="42"/>
      <c r="P3" s="43"/>
      <c r="Q3" s="43"/>
      <c r="R3" s="43"/>
      <c r="S3" s="43"/>
      <c r="T3" s="51"/>
    </row>
    <row r="4" spans="2:21">
      <c r="B4" s="44"/>
      <c r="C4" s="45" t="s">
        <v>40</v>
      </c>
      <c r="D4" s="45"/>
      <c r="E4" s="45"/>
      <c r="F4" s="45"/>
      <c r="G4" s="45"/>
      <c r="H4" s="45"/>
      <c r="I4" s="45"/>
      <c r="J4" s="45"/>
      <c r="K4" s="45"/>
      <c r="L4" s="45"/>
      <c r="M4" s="52"/>
      <c r="O4" s="44"/>
      <c r="P4" s="45"/>
      <c r="Q4" s="45"/>
      <c r="R4" s="45"/>
      <c r="S4" s="45"/>
      <c r="T4" s="52"/>
    </row>
    <row r="5" spans="2:21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52"/>
      <c r="O5" s="44"/>
      <c r="P5" s="45"/>
      <c r="Q5" s="45"/>
      <c r="R5" s="45"/>
      <c r="S5" s="45"/>
      <c r="T5" s="52"/>
    </row>
    <row r="6" spans="2:21">
      <c r="B6" s="44"/>
      <c r="C6" s="45" t="s">
        <v>41</v>
      </c>
      <c r="D6" s="45"/>
      <c r="E6" s="45"/>
      <c r="F6" s="45"/>
      <c r="G6" s="45"/>
      <c r="H6" s="45"/>
      <c r="I6" s="45"/>
      <c r="J6" s="45"/>
      <c r="K6" s="45"/>
      <c r="L6" s="45"/>
      <c r="M6" s="52"/>
      <c r="O6" s="44"/>
      <c r="P6" s="45"/>
      <c r="Q6" s="45"/>
      <c r="R6" s="45"/>
      <c r="S6" s="45"/>
      <c r="T6" s="52"/>
    </row>
    <row r="7" spans="2:21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53"/>
      <c r="O7" s="46"/>
      <c r="P7" s="47"/>
      <c r="Q7" s="47"/>
      <c r="R7" s="47"/>
      <c r="S7" s="47"/>
      <c r="T7" s="53"/>
    </row>
    <row r="9" spans="2:21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51"/>
    </row>
    <row r="10" spans="2:21">
      <c r="B10" s="44"/>
      <c r="C10" s="48" t="s">
        <v>42</v>
      </c>
      <c r="D10" s="49"/>
      <c r="E10" s="49"/>
      <c r="F10" s="49"/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52"/>
    </row>
    <row r="11" spans="2:21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52"/>
    </row>
    <row r="12" spans="2:21">
      <c r="B12" s="44"/>
      <c r="C12" s="124" t="s">
        <v>85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52"/>
    </row>
    <row r="13" spans="2:21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52"/>
    </row>
    <row r="14" spans="2:21">
      <c r="B14" s="44"/>
      <c r="C14" s="132" t="s">
        <v>102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52"/>
    </row>
    <row r="15" spans="2:21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52"/>
    </row>
    <row r="16" spans="2:21">
      <c r="B16" s="44"/>
      <c r="C16" s="132" t="s">
        <v>103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52"/>
    </row>
    <row r="17" spans="2:21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52"/>
    </row>
    <row r="18" spans="2:21">
      <c r="B18" s="44"/>
      <c r="C18" s="45" t="s">
        <v>101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52"/>
    </row>
    <row r="19" spans="2:21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52"/>
    </row>
    <row r="20" spans="2:21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53"/>
    </row>
    <row r="22" spans="2:21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1"/>
    </row>
    <row r="23" spans="2:21">
      <c r="B23" s="44"/>
      <c r="C23" s="48" t="s">
        <v>43</v>
      </c>
      <c r="D23" s="49"/>
      <c r="E23" s="49"/>
      <c r="F23" s="49"/>
      <c r="G23" s="50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52"/>
    </row>
    <row r="24" spans="2:21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52"/>
    </row>
    <row r="25" spans="2:21">
      <c r="B25" s="44"/>
      <c r="C25" s="132" t="s">
        <v>104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52"/>
    </row>
    <row r="26" spans="2:21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52"/>
    </row>
    <row r="27" spans="2:21">
      <c r="B27" s="44"/>
      <c r="C27" s="124" t="s">
        <v>86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52"/>
    </row>
    <row r="28" spans="2:2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52"/>
    </row>
    <row r="29" spans="2:21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52"/>
    </row>
    <row r="30" spans="2:2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52"/>
    </row>
    <row r="31" spans="2:21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52"/>
    </row>
    <row r="32" spans="2:21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53"/>
    </row>
    <row r="34" spans="2:21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1"/>
    </row>
    <row r="35" spans="2:21">
      <c r="B35" s="44"/>
      <c r="C35" s="48" t="s">
        <v>44</v>
      </c>
      <c r="D35" s="49"/>
      <c r="E35" s="50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52"/>
    </row>
    <row r="36" spans="2:21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52"/>
    </row>
    <row r="37" spans="2:21">
      <c r="B37" s="44"/>
      <c r="C37" s="124" t="s">
        <v>87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52"/>
    </row>
    <row r="38" spans="2:21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52"/>
    </row>
    <row r="39" spans="2:21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52"/>
    </row>
    <row r="40" spans="2:21"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52"/>
    </row>
    <row r="41" spans="2:2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52"/>
    </row>
    <row r="42" spans="2:21"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52"/>
    </row>
    <row r="43" spans="2:2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52"/>
    </row>
    <row r="44" spans="2:2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52"/>
    </row>
    <row r="45" spans="2:21"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53"/>
    </row>
    <row r="47" spans="2:21"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51"/>
    </row>
    <row r="48" spans="2:21">
      <c r="B48" s="44"/>
      <c r="C48" s="48" t="s">
        <v>45</v>
      </c>
      <c r="D48" s="49"/>
      <c r="E48" s="50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52"/>
    </row>
    <row r="49" spans="2:21">
      <c r="B49" s="44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52"/>
    </row>
    <row r="50" spans="2:21">
      <c r="B50" s="44"/>
      <c r="C50" s="45" t="s">
        <v>46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52"/>
    </row>
    <row r="51" spans="2:21">
      <c r="B51" s="4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52"/>
    </row>
    <row r="52" spans="2:21">
      <c r="B52" s="44"/>
      <c r="C52" s="45" t="s">
        <v>47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52"/>
    </row>
    <row r="53" spans="2:2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52"/>
    </row>
    <row r="54" spans="2:21">
      <c r="B54" s="44"/>
      <c r="C54" s="45" t="s">
        <v>97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52"/>
    </row>
    <row r="55" spans="2:21"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52"/>
    </row>
    <row r="56" spans="2:21"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53"/>
    </row>
    <row r="58" spans="2:2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51"/>
    </row>
    <row r="59" spans="2:21">
      <c r="B59" s="44"/>
      <c r="C59" s="48" t="s">
        <v>48</v>
      </c>
      <c r="D59" s="49"/>
      <c r="E59" s="50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52"/>
    </row>
    <row r="60" spans="2:21"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52"/>
    </row>
    <row r="61" spans="2:21">
      <c r="B61" s="44"/>
      <c r="C61" s="45" t="s">
        <v>49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52"/>
    </row>
    <row r="62" spans="2:21"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52"/>
    </row>
    <row r="63" spans="2:21">
      <c r="B63" s="44"/>
      <c r="C63" s="45" t="s">
        <v>96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52"/>
    </row>
    <row r="64" spans="2:21"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52"/>
    </row>
    <row r="65" spans="2:21">
      <c r="B65" s="44"/>
      <c r="C65" s="45" t="s">
        <v>98</v>
      </c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52"/>
    </row>
    <row r="66" spans="2:2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52"/>
    </row>
    <row r="67" spans="2:2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52"/>
    </row>
    <row r="68" spans="2:2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52"/>
    </row>
    <row r="69" spans="2:2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52"/>
    </row>
    <row r="70" spans="2:2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52"/>
    </row>
    <row r="71" spans="2:2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52"/>
    </row>
    <row r="72" spans="2:2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52"/>
    </row>
    <row r="73" spans="2:21"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53"/>
    </row>
    <row r="76" spans="2:2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51"/>
    </row>
    <row r="77" spans="2:21">
      <c r="B77" s="44"/>
      <c r="C77" s="48" t="s">
        <v>50</v>
      </c>
      <c r="D77" s="50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52"/>
    </row>
    <row r="78" spans="2:2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52"/>
    </row>
    <row r="79" spans="2:21">
      <c r="B79" s="44"/>
      <c r="C79" s="45" t="s">
        <v>88</v>
      </c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52"/>
    </row>
    <row r="80" spans="2:2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52"/>
    </row>
    <row r="81" spans="2:21">
      <c r="B81" s="44"/>
      <c r="C81" s="45" t="s">
        <v>51</v>
      </c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52"/>
    </row>
    <row r="82" spans="2:2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52"/>
    </row>
    <row r="83" spans="2:21">
      <c r="B83" s="44"/>
      <c r="C83" s="45" t="s">
        <v>52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52"/>
    </row>
    <row r="84" spans="2:2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52"/>
    </row>
    <row r="85" spans="2:21">
      <c r="B85" s="44"/>
      <c r="C85" s="45" t="s">
        <v>53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52"/>
    </row>
    <row r="86" spans="2:21">
      <c r="B86" s="44"/>
      <c r="C86" s="45" t="s">
        <v>89</v>
      </c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52"/>
    </row>
    <row r="87" spans="2:21"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52"/>
    </row>
    <row r="88" spans="2:21"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52"/>
    </row>
    <row r="89" spans="2:21"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52"/>
    </row>
    <row r="90" spans="2:21">
      <c r="B90" s="44"/>
      <c r="C90" s="45" t="s">
        <v>54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52"/>
    </row>
    <row r="91" spans="2:21">
      <c r="B91" s="44"/>
      <c r="C91" s="45" t="s">
        <v>55</v>
      </c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52"/>
    </row>
    <row r="92" spans="2:21">
      <c r="B92" s="44"/>
      <c r="C92" s="45" t="s">
        <v>56</v>
      </c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52"/>
    </row>
    <row r="93" spans="2:21">
      <c r="B93" s="44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52"/>
    </row>
    <row r="94" spans="2:21">
      <c r="B94" s="44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52"/>
    </row>
    <row r="95" spans="2:21"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52"/>
    </row>
    <row r="96" spans="2:21">
      <c r="B96" s="44"/>
      <c r="C96" s="45" t="s">
        <v>57</v>
      </c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52"/>
    </row>
    <row r="97" spans="2:2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52"/>
    </row>
    <row r="98" spans="2:2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52"/>
    </row>
    <row r="99" spans="2:2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52"/>
    </row>
    <row r="100" spans="2:2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52"/>
    </row>
    <row r="101" spans="2:2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52"/>
    </row>
    <row r="102" spans="2:2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52"/>
    </row>
    <row r="103" spans="2:2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52"/>
    </row>
    <row r="104" spans="2:2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52"/>
    </row>
    <row r="105" spans="2:2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52"/>
    </row>
    <row r="106" spans="2:2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52"/>
    </row>
    <row r="107" spans="2:2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52"/>
    </row>
    <row r="108" spans="2:2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52"/>
    </row>
    <row r="109" spans="2:2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52"/>
    </row>
    <row r="110" spans="2:2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52"/>
    </row>
    <row r="111" spans="2:2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52"/>
    </row>
    <row r="112" spans="2:2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52"/>
    </row>
    <row r="113" spans="2:2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52"/>
    </row>
    <row r="114" spans="2:2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52"/>
    </row>
    <row r="115" spans="2:2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53"/>
    </row>
    <row r="117" spans="2:2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51"/>
    </row>
    <row r="118" spans="2:21">
      <c r="B118" s="44"/>
      <c r="C118" s="128" t="s">
        <v>58</v>
      </c>
      <c r="D118" s="129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52"/>
    </row>
    <row r="119" spans="2:2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52"/>
    </row>
    <row r="120" spans="2:21">
      <c r="B120" s="44"/>
      <c r="C120" s="45" t="s">
        <v>99</v>
      </c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52"/>
    </row>
    <row r="121" spans="2:21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53"/>
    </row>
    <row r="123" spans="2:21"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51"/>
    </row>
    <row r="124" spans="2:21">
      <c r="B124" s="44"/>
      <c r="C124" s="130" t="s">
        <v>90</v>
      </c>
      <c r="D124" s="54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52"/>
    </row>
    <row r="125" spans="2:21"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52"/>
    </row>
    <row r="126" spans="2:21">
      <c r="B126" s="44"/>
      <c r="C126" s="132" t="s">
        <v>105</v>
      </c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52"/>
    </row>
    <row r="127" spans="2:2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53"/>
    </row>
  </sheetData>
  <sheetProtection algorithmName="SHA-512" hashValue="PJhGCBJjdrgHKYIkssMuYESEVeN4lU5qanjBBuBowBX/VNbacrTNwlhg1ak4bv/9+YZrOv4zDVQ0J8+G0C65Jg==" saltValue="LJgx8rjCLqoNF5CaAxQ7fA==" spinCount="100000" sheet="1" objects="1" scenarios="1" selectLockedCells="1" selectUnlockedCells="1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workbookViewId="0">
      <selection activeCell="L8" sqref="L8"/>
    </sheetView>
  </sheetViews>
  <sheetFormatPr baseColWidth="10" defaultColWidth="11" defaultRowHeight="15"/>
  <cols>
    <col min="1" max="1" width="15" customWidth="1"/>
    <col min="2" max="2" width="10.7109375" customWidth="1"/>
    <col min="5" max="5" width="2.7109375" style="1" customWidth="1"/>
    <col min="8" max="8" width="19.7109375" style="33" customWidth="1"/>
    <col min="9" max="9" width="13.7109375" customWidth="1"/>
    <col min="10" max="10" width="17" customWidth="1"/>
    <col min="12" max="12" width="14.85546875" customWidth="1"/>
    <col min="14" max="14" width="11.85546875" customWidth="1"/>
  </cols>
  <sheetData>
    <row r="1" spans="1:15">
      <c r="D1" s="1" t="s">
        <v>59</v>
      </c>
      <c r="F1" s="1" t="s">
        <v>60</v>
      </c>
      <c r="G1" s="1" t="s">
        <v>61</v>
      </c>
      <c r="H1" s="33" t="s">
        <v>62</v>
      </c>
      <c r="I1" s="1" t="s">
        <v>63</v>
      </c>
      <c r="J1" s="1"/>
      <c r="K1" s="1"/>
      <c r="L1" s="1"/>
      <c r="M1" s="1"/>
      <c r="N1" s="1"/>
      <c r="O1" s="1"/>
    </row>
    <row r="2" spans="1:15">
      <c r="H2" s="34">
        <v>0</v>
      </c>
    </row>
    <row r="3" spans="1:15">
      <c r="D3" s="35">
        <f>B11</f>
        <v>45499</v>
      </c>
      <c r="E3" s="1">
        <v>1</v>
      </c>
      <c r="F3" s="36" t="str">
        <f>_xlfn.IFS(Datos!C5&lt;=$B$15,Datos!D5,Datos!C5=$B$15+1,$B$19,Datos!C5&gt;$B$15,"")</f>
        <v>UF123 (20)</v>
      </c>
      <c r="G3" s="37">
        <f>IF(D3&lt;&gt;"",Datos!H5,"")</f>
        <v>20</v>
      </c>
      <c r="H3" s="38">
        <f>IF(F3&lt;&gt;"",IF(MOD(H2,$B$13)&lt;&gt;0,G3-($B$13-MOD(H2,$B$13)),G3),"0")</f>
        <v>20</v>
      </c>
      <c r="I3" s="26">
        <f t="shared" ref="I3:I34" si="0">IF(G3="","",G3-H3)</f>
        <v>0</v>
      </c>
      <c r="O3" s="8"/>
    </row>
    <row r="4" spans="1:15">
      <c r="D4" s="35">
        <f>IF(Datos!D5&lt;&gt;"",WORKDAY.INTL(D3,ROUNDUP(H3/$B$13-1,0)+1,Servicio2!$O$10,Servicio2!$I$2:$I$41),"0")</f>
        <v>45505</v>
      </c>
      <c r="E4" s="1">
        <v>2</v>
      </c>
      <c r="F4" s="36" t="str">
        <f>_xlfn.IFS(Datos!C6&lt;=$B$15,Datos!D6,Datos!C6=$B$15+1,$B$19,Datos!C6&gt;$B$15,"")</f>
        <v>UF456 (30)</v>
      </c>
      <c r="G4" s="37">
        <f>IF(D4&lt;&gt;"",Datos!H6,"")</f>
        <v>30</v>
      </c>
      <c r="H4" s="38">
        <f t="shared" ref="H4:H34" si="1">IF(F4&lt;&gt;"",IF(MOD(H3,$B$13)&lt;&gt;0,G4-($B$13-MOD(H3,$B$13)),G4),"0")</f>
        <v>26</v>
      </c>
      <c r="I4" s="26">
        <f t="shared" si="0"/>
        <v>4</v>
      </c>
    </row>
    <row r="5" spans="1:15">
      <c r="D5" s="35">
        <f>IF(Datos!D6&lt;&gt;"",WORKDAY.INTL(D4,ROUNDUP(H4/$B$13-1,0)+1,Servicio2!$O$10,Servicio2!$I$2:$I$41),"0")</f>
        <v>45512</v>
      </c>
      <c r="E5" s="1">
        <v>3</v>
      </c>
      <c r="F5" s="36" t="str">
        <f>_xlfn.IFS(Datos!C7&lt;=$B$15,Datos!D7,Datos!C7=$B$15+1,$B$19,Datos!C7&gt;$B$15,"")</f>
        <v>UF789 (80)</v>
      </c>
      <c r="G5" s="37">
        <f>IF(D5&lt;&gt;"",Datos!H7,"")</f>
        <v>80</v>
      </c>
      <c r="H5" s="38">
        <f t="shared" si="1"/>
        <v>76</v>
      </c>
      <c r="I5" s="26">
        <f t="shared" si="0"/>
        <v>4</v>
      </c>
    </row>
    <row r="6" spans="1:15">
      <c r="D6" s="35">
        <f>IF(Datos!D7&lt;&gt;"",WORKDAY.INTL(D5,ROUNDUP(H5/$B$13-1,0)+1,Servicio2!$O$10,Servicio2!$I$2:$I$41),"0")</f>
        <v>45532</v>
      </c>
      <c r="E6" s="1">
        <v>4</v>
      </c>
      <c r="F6" s="36" t="str">
        <f>_xlfn.IFS(Datos!C8&lt;=$B$15,Datos!D8,Datos!C8=$B$15+1,$B$19,Datos!C8&gt;$B$15,"")</f>
        <v>UF987 (60)</v>
      </c>
      <c r="G6" s="37">
        <f>IF(D6&lt;&gt;"",Datos!H8,"")</f>
        <v>60</v>
      </c>
      <c r="H6" s="38">
        <f t="shared" si="1"/>
        <v>58</v>
      </c>
      <c r="I6" s="26">
        <f t="shared" si="0"/>
        <v>2</v>
      </c>
    </row>
    <row r="7" spans="1:15">
      <c r="D7" s="35">
        <f>IF(Datos!D8&lt;&gt;"",WORKDAY.INTL(D6,ROUNDUP(H6/$B$13-1,0)+1,Servicio2!$O$10,Servicio2!$I$2:$I$41),"0")</f>
        <v>45547</v>
      </c>
      <c r="E7" s="1">
        <v>5</v>
      </c>
      <c r="F7" s="36" t="str">
        <f>_xlfn.IFS(Datos!C9&lt;=$B$15,Datos!D9,Datos!C9=$B$15+1,$B$19,Datos!C9&gt;$B$15,"")</f>
        <v>UF654 (90)</v>
      </c>
      <c r="G7" s="37">
        <f>IF(D7&lt;&gt;"",Datos!H9,"")</f>
        <v>90</v>
      </c>
      <c r="H7" s="38">
        <f t="shared" si="1"/>
        <v>88</v>
      </c>
      <c r="I7" s="26">
        <f t="shared" si="0"/>
        <v>2</v>
      </c>
    </row>
    <row r="8" spans="1:15">
      <c r="D8" s="35">
        <f>IF(Datos!D9&lt;&gt;"",WORKDAY.INTL(D7,ROUNDUP(H7/$B$13-1,0)+1,Servicio2!$O$10,Servicio2!$I$2:$I$41),"0")</f>
        <v>45568</v>
      </c>
      <c r="E8" s="1">
        <v>6</v>
      </c>
      <c r="F8" s="36" t="str">
        <f>_xlfn.IFS(Datos!C10&lt;=$B$15,Datos!D10,Datos!C10=$B$15+1,$B$19,Datos!C10&gt;$B$15,"")</f>
        <v>FIN</v>
      </c>
      <c r="G8" s="37">
        <f>IF(D8&lt;&gt;"",Datos!H10,"")</f>
        <v>0</v>
      </c>
      <c r="H8" s="38">
        <f t="shared" si="1"/>
        <v>-2</v>
      </c>
      <c r="I8" s="26">
        <f t="shared" si="0"/>
        <v>2</v>
      </c>
    </row>
    <row r="9" spans="1:15">
      <c r="D9" s="35" t="str">
        <f>IF(Datos!D10&lt;&gt;"",WORKDAY.INTL(D8,ROUNDUP(H8/$B$13-1,0)+1,Servicio2!$O$10,Servicio2!$I$2:$I$41),"0")</f>
        <v>0</v>
      </c>
      <c r="E9" s="1">
        <v>7</v>
      </c>
      <c r="F9" s="36" t="str">
        <f>_xlfn.IFS(Datos!C11&lt;=$B$15,Datos!D11,Datos!C11=$B$15+1,$B$19,Datos!C11&gt;$B$15,"")</f>
        <v/>
      </c>
      <c r="G9" s="37">
        <f>IF(D9&lt;&gt;"",Datos!H11,"")</f>
        <v>0</v>
      </c>
      <c r="H9" s="38" t="str">
        <f t="shared" si="1"/>
        <v>0</v>
      </c>
      <c r="I9" s="26">
        <f t="shared" si="0"/>
        <v>0</v>
      </c>
    </row>
    <row r="10" spans="1:15">
      <c r="D10" s="35" t="str">
        <f>IF(Datos!D11&lt;&gt;"",WORKDAY.INTL(D9,ROUNDUP(H9/$B$13-1,0)+1,Servicio2!$O$10,Servicio2!$I$2:$I$41),"0")</f>
        <v>0</v>
      </c>
      <c r="E10" s="1">
        <v>8</v>
      </c>
      <c r="F10" s="36" t="str">
        <f>_xlfn.IFS(Datos!C12&lt;=$B$15,Datos!D12,Datos!C12=$B$15+1,$B$19,Datos!C12&gt;$B$15,"")</f>
        <v/>
      </c>
      <c r="G10" s="37">
        <f>IF(D10&lt;&gt;"",Datos!H12,"")</f>
        <v>0</v>
      </c>
      <c r="H10" s="38" t="str">
        <f t="shared" si="1"/>
        <v>0</v>
      </c>
      <c r="I10" s="26">
        <f t="shared" si="0"/>
        <v>0</v>
      </c>
    </row>
    <row r="11" spans="1:15">
      <c r="A11" s="39" t="s">
        <v>64</v>
      </c>
      <c r="B11" s="40">
        <f>Datos!M5</f>
        <v>45499</v>
      </c>
      <c r="D11" s="35" t="str">
        <f>IF(Datos!D12&lt;&gt;"",WORKDAY.INTL(D10,ROUNDUP(H10/$B$13-1,0)+1,Servicio2!$O$10,Servicio2!$I$2:$I$41),"0")</f>
        <v>0</v>
      </c>
      <c r="E11" s="1">
        <v>9</v>
      </c>
      <c r="F11" s="36" t="str">
        <f>_xlfn.IFS(Datos!C13&lt;=$B$15,Datos!D13,Datos!C13=$B$15+1,$B$19,Datos!C13&gt;$B$15,"")</f>
        <v/>
      </c>
      <c r="G11" s="37">
        <f>IF(D11&lt;&gt;"",Datos!H13,"")</f>
        <v>0</v>
      </c>
      <c r="H11" s="38" t="str">
        <f t="shared" si="1"/>
        <v>0</v>
      </c>
      <c r="I11" s="26">
        <f t="shared" si="0"/>
        <v>0</v>
      </c>
    </row>
    <row r="12" spans="1:15">
      <c r="D12" s="35" t="str">
        <f>IF(Datos!D13&lt;&gt;"",WORKDAY.INTL(D11,ROUNDUP(H11/$B$13-1,0)+1,Servicio2!$O$10,Servicio2!$I$2:$I$41),"0")</f>
        <v>0</v>
      </c>
      <c r="E12" s="1">
        <v>10</v>
      </c>
      <c r="F12" s="36" t="str">
        <f>_xlfn.IFS(Datos!C14&lt;=$B$15,Datos!D14,Datos!C14=$B$15+1,$B$19,Datos!C14&gt;$B$15,"")</f>
        <v/>
      </c>
      <c r="G12" s="37">
        <f>IF(D12&lt;&gt;"",Datos!H14,"")</f>
        <v>0</v>
      </c>
      <c r="H12" s="38" t="str">
        <f t="shared" si="1"/>
        <v>0</v>
      </c>
      <c r="I12" s="26">
        <f t="shared" si="0"/>
        <v>0</v>
      </c>
    </row>
    <row r="13" spans="1:15">
      <c r="A13" s="39" t="s">
        <v>13</v>
      </c>
      <c r="B13" s="39">
        <f>Datos!M10</f>
        <v>6</v>
      </c>
      <c r="D13" s="35" t="str">
        <f>IF(Datos!D14&lt;&gt;"",WORKDAY.INTL(D12,ROUNDUP(H12/$B$13-1,0)+1,Servicio2!$O$10,Servicio2!$I$2:$I$41),"0")</f>
        <v>0</v>
      </c>
      <c r="E13" s="1">
        <v>11</v>
      </c>
      <c r="F13" s="36" t="str">
        <f>_xlfn.IFS(Datos!C15&lt;=$B$15,Datos!D15,Datos!C15=$B$15+1,$B$19,Datos!C15&gt;$B$15,"")</f>
        <v/>
      </c>
      <c r="G13" s="37">
        <f>IF(D13&lt;&gt;"",Datos!H15,"")</f>
        <v>0</v>
      </c>
      <c r="H13" s="38" t="str">
        <f t="shared" si="1"/>
        <v>0</v>
      </c>
      <c r="I13" s="26">
        <f t="shared" si="0"/>
        <v>0</v>
      </c>
    </row>
    <row r="14" spans="1:15">
      <c r="D14" s="35" t="str">
        <f>IF(Datos!D15&lt;&gt;"",WORKDAY.INTL(D13,ROUNDUP(H13/$B$13-1,0)+1,Servicio2!$O$10,Servicio2!$I$2:$I$41),"0")</f>
        <v>0</v>
      </c>
      <c r="E14" s="1">
        <v>12</v>
      </c>
      <c r="F14" s="36" t="str">
        <f>_xlfn.IFS(Datos!C16&lt;=$B$15,Datos!D16,Datos!C16=$B$15+1,$B$19,Datos!C16&gt;$B$15,"")</f>
        <v/>
      </c>
      <c r="G14" s="37">
        <f>IF(D14&lt;&gt;"",Datos!H16,"")</f>
        <v>0</v>
      </c>
      <c r="H14" s="38" t="str">
        <f t="shared" si="1"/>
        <v>0</v>
      </c>
      <c r="I14" s="26">
        <f t="shared" si="0"/>
        <v>0</v>
      </c>
    </row>
    <row r="15" spans="1:15">
      <c r="A15" s="39" t="s">
        <v>65</v>
      </c>
      <c r="B15" s="39">
        <f>COUNTA(Datos!D5:D35)</f>
        <v>5</v>
      </c>
      <c r="D15" s="35" t="str">
        <f>IF(Datos!D16&lt;&gt;"",WORKDAY.INTL(D14,ROUNDUP(H14/$B$13-1,0)+1,Servicio2!$O$10,Servicio2!$I$2:$I$41),"0")</f>
        <v>0</v>
      </c>
      <c r="E15" s="1">
        <v>13</v>
      </c>
      <c r="F15" s="36" t="str">
        <f>_xlfn.IFS(Datos!C17&lt;=$B$15,Datos!D17,Datos!C17=$B$15+1,$B$19,Datos!C17&gt;$B$15,"")</f>
        <v/>
      </c>
      <c r="G15" s="37">
        <f>IF(D15&lt;&gt;"",Datos!H17,"")</f>
        <v>0</v>
      </c>
      <c r="H15" s="38" t="str">
        <f t="shared" si="1"/>
        <v>0</v>
      </c>
      <c r="I15" s="26">
        <f t="shared" si="0"/>
        <v>0</v>
      </c>
    </row>
    <row r="16" spans="1:15">
      <c r="D16" s="35" t="str">
        <f>IF(Datos!D17&lt;&gt;"",WORKDAY.INTL(D15,ROUNDUP(H15/$B$13-1,0)+1,Servicio2!$O$10,Servicio2!$I$2:$I$41),"0")</f>
        <v>0</v>
      </c>
      <c r="E16" s="1">
        <v>14</v>
      </c>
      <c r="F16" s="36" t="str">
        <f>_xlfn.IFS(Datos!C18&lt;=$B$15,Datos!D18,Datos!C18=$B$15+1,$B$19,Datos!C18&gt;$B$15,"")</f>
        <v/>
      </c>
      <c r="G16" s="37">
        <f>IF(D16&lt;&gt;"",Datos!H18,"")</f>
        <v>0</v>
      </c>
      <c r="H16" s="38" t="str">
        <f t="shared" si="1"/>
        <v>0</v>
      </c>
      <c r="I16" s="26">
        <f t="shared" si="0"/>
        <v>0</v>
      </c>
      <c r="N16" s="8"/>
    </row>
    <row r="17" spans="1:9">
      <c r="D17" s="35" t="str">
        <f>IF(Datos!D18&lt;&gt;"",WORKDAY.INTL(D16,ROUNDUP(H16/$B$13-1,0)+1,Servicio2!$O$10,Servicio2!$I$2:$I$41),"0")</f>
        <v>0</v>
      </c>
      <c r="E17" s="1">
        <v>15</v>
      </c>
      <c r="F17" s="36" t="str">
        <f>_xlfn.IFS(Datos!C19&lt;=$B$15,Datos!D19,Datos!C19=$B$15+1,$B$19,Datos!C19&gt;$B$15,"")</f>
        <v/>
      </c>
      <c r="G17" s="37">
        <f>IF(D17&lt;&gt;"",Datos!H19,"")</f>
        <v>0</v>
      </c>
      <c r="H17" s="38" t="str">
        <f t="shared" si="1"/>
        <v>0</v>
      </c>
      <c r="I17" s="26">
        <f t="shared" si="0"/>
        <v>0</v>
      </c>
    </row>
    <row r="18" spans="1:9">
      <c r="D18" s="35" t="str">
        <f>IF(Datos!D19&lt;&gt;"",WORKDAY.INTL(D17,ROUNDUP(H17/$B$13-1,0)+1,Servicio2!$O$10,Servicio2!$I$2:$I$41),"0")</f>
        <v>0</v>
      </c>
      <c r="E18" s="1">
        <v>16</v>
      </c>
      <c r="F18" s="36" t="str">
        <f>_xlfn.IFS(Datos!C20&lt;=$B$15,Datos!D20,Datos!C20=$B$15+1,$B$19,Datos!C20&gt;$B$15,"")</f>
        <v/>
      </c>
      <c r="G18" s="37">
        <f>IF(D18&lt;&gt;"",Datos!H20,"")</f>
        <v>0</v>
      </c>
      <c r="H18" s="38" t="str">
        <f t="shared" si="1"/>
        <v>0</v>
      </c>
      <c r="I18" s="26">
        <f t="shared" si="0"/>
        <v>0</v>
      </c>
    </row>
    <row r="19" spans="1:9">
      <c r="A19" s="39" t="s">
        <v>66</v>
      </c>
      <c r="B19" s="39" t="s">
        <v>67</v>
      </c>
      <c r="D19" s="35" t="str">
        <f>IF(Datos!D20&lt;&gt;"",WORKDAY.INTL(D18,ROUNDUP(H18/$B$13-1,0)+1,Servicio2!$O$10,Servicio2!$I$2:$I$41),"0")</f>
        <v>0</v>
      </c>
      <c r="E19" s="1">
        <v>17</v>
      </c>
      <c r="F19" s="36" t="str">
        <f>_xlfn.IFS(Datos!C21&lt;=$B$15,Datos!D21,Datos!C21=$B$15+1,$B$19,Datos!C21&gt;$B$15,"")</f>
        <v/>
      </c>
      <c r="G19" s="37">
        <f>IF(D19&lt;&gt;"",Datos!H21,"")</f>
        <v>0</v>
      </c>
      <c r="H19" s="38" t="str">
        <f t="shared" si="1"/>
        <v>0</v>
      </c>
      <c r="I19" s="26">
        <f t="shared" si="0"/>
        <v>0</v>
      </c>
    </row>
    <row r="20" spans="1:9">
      <c r="D20" s="35" t="str">
        <f>IF(Datos!D21&lt;&gt;"",WORKDAY.INTL(D19,ROUNDUP(H19/$B$13-1,0)+1,Servicio2!$O$10,Servicio2!$I$2:$I$41),"0")</f>
        <v>0</v>
      </c>
      <c r="E20" s="1">
        <v>18</v>
      </c>
      <c r="F20" s="36" t="str">
        <f>_xlfn.IFS(Datos!C22&lt;=$B$15,Datos!D22,Datos!C22=$B$15+1,$B$19,Datos!C22&gt;$B$15,"")</f>
        <v/>
      </c>
      <c r="G20" s="37">
        <f>IF(D20&lt;&gt;"",Datos!H22,"")</f>
        <v>0</v>
      </c>
      <c r="H20" s="38" t="str">
        <f t="shared" si="1"/>
        <v>0</v>
      </c>
      <c r="I20" s="26">
        <f t="shared" si="0"/>
        <v>0</v>
      </c>
    </row>
    <row r="21" spans="1:9">
      <c r="D21" s="35" t="str">
        <f>IF(Datos!D22&lt;&gt;"",WORKDAY.INTL(D20,ROUNDUP(H20/$B$13-1,0)+1,Servicio2!$O$10,Servicio2!$I$2:$I$41),"0")</f>
        <v>0</v>
      </c>
      <c r="E21" s="1">
        <v>19</v>
      </c>
      <c r="F21" s="36" t="str">
        <f>_xlfn.IFS(Datos!C23&lt;=$B$15,Datos!D23,Datos!C23=$B$15+1,$B$19,Datos!C23&gt;$B$15,"")</f>
        <v/>
      </c>
      <c r="G21" s="37">
        <f>IF(D21&lt;&gt;"",Datos!H23,"")</f>
        <v>0</v>
      </c>
      <c r="H21" s="38" t="str">
        <f t="shared" si="1"/>
        <v>0</v>
      </c>
      <c r="I21" s="26">
        <f t="shared" si="0"/>
        <v>0</v>
      </c>
    </row>
    <row r="22" spans="1:9">
      <c r="D22" s="35" t="str">
        <f>IF(Datos!D23&lt;&gt;"",WORKDAY.INTL(D21,ROUNDUP(H21/$B$13-1,0)+1,Servicio2!$O$10,Servicio2!$I$2:$I$41),"0")</f>
        <v>0</v>
      </c>
      <c r="E22" s="1">
        <v>20</v>
      </c>
      <c r="F22" s="36" t="str">
        <f>_xlfn.IFS(Datos!C24&lt;=$B$15,Datos!D24,Datos!C24=$B$15+1,$B$19,Datos!C24&gt;$B$15,"")</f>
        <v/>
      </c>
      <c r="G22" s="37">
        <f>IF(D22&lt;&gt;"",Datos!H24,"")</f>
        <v>0</v>
      </c>
      <c r="H22" s="38" t="str">
        <f t="shared" si="1"/>
        <v>0</v>
      </c>
      <c r="I22" s="26">
        <f t="shared" si="0"/>
        <v>0</v>
      </c>
    </row>
    <row r="23" spans="1:9">
      <c r="D23" s="35" t="str">
        <f>IF(Datos!D24&lt;&gt;"",WORKDAY.INTL(D22,ROUNDUP(H22/$B$13-1,0)+1,Servicio2!$O$10,Servicio2!$I$2:$I$41),"0")</f>
        <v>0</v>
      </c>
      <c r="E23" s="1">
        <v>21</v>
      </c>
      <c r="F23" s="36" t="str">
        <f>_xlfn.IFS(Datos!C25&lt;=$B$15,Datos!D25,Datos!C25=$B$15+1,$B$19,Datos!C25&gt;$B$15,"")</f>
        <v/>
      </c>
      <c r="G23" s="37">
        <f>IF(D23&lt;&gt;"",Datos!H25,"")</f>
        <v>0</v>
      </c>
      <c r="H23" s="38" t="str">
        <f t="shared" si="1"/>
        <v>0</v>
      </c>
      <c r="I23" s="26">
        <f t="shared" si="0"/>
        <v>0</v>
      </c>
    </row>
    <row r="24" spans="1:9">
      <c r="D24" s="35" t="str">
        <f>IF(Datos!D25&lt;&gt;"",WORKDAY.INTL(D23,ROUNDUP(H23/$B$13-1,0)+1,Servicio2!$O$10,Servicio2!$I$2:$I$41),"0")</f>
        <v>0</v>
      </c>
      <c r="E24" s="1">
        <v>22</v>
      </c>
      <c r="F24" s="36" t="str">
        <f>_xlfn.IFS(Datos!C26&lt;=$B$15,Datos!D26,Datos!C26=$B$15+1,$B$19,Datos!C26&gt;$B$15,"")</f>
        <v/>
      </c>
      <c r="G24" s="37">
        <f>IF(D24&lt;&gt;"",Datos!H26,"")</f>
        <v>0</v>
      </c>
      <c r="H24" s="38" t="str">
        <f t="shared" si="1"/>
        <v>0</v>
      </c>
      <c r="I24" s="26">
        <f t="shared" si="0"/>
        <v>0</v>
      </c>
    </row>
    <row r="25" spans="1:9">
      <c r="D25" s="35" t="str">
        <f>IF(Datos!D26&lt;&gt;"",WORKDAY.INTL(D24,ROUNDUP(H24/$B$13-1,0)+1,Servicio2!$O$10,Servicio2!$I$2:$I$41),"0")</f>
        <v>0</v>
      </c>
      <c r="E25" s="1">
        <v>23</v>
      </c>
      <c r="F25" s="36" t="str">
        <f>_xlfn.IFS(Datos!C27&lt;=$B$15,Datos!D27,Datos!C27=$B$15+1,$B$19,Datos!C27&gt;$B$15,"")</f>
        <v/>
      </c>
      <c r="G25" s="37">
        <f>IF(D25&lt;&gt;"",Datos!H27,"")</f>
        <v>0</v>
      </c>
      <c r="H25" s="38" t="str">
        <f t="shared" si="1"/>
        <v>0</v>
      </c>
      <c r="I25" s="26">
        <f t="shared" si="0"/>
        <v>0</v>
      </c>
    </row>
    <row r="26" spans="1:9">
      <c r="D26" s="35" t="str">
        <f>IF(Datos!D27&lt;&gt;"",WORKDAY.INTL(D25,ROUNDUP(H25/$B$13-1,0)+1,Servicio2!$O$10,Servicio2!$I$2:$I$41),"0")</f>
        <v>0</v>
      </c>
      <c r="E26" s="1">
        <v>24</v>
      </c>
      <c r="F26" s="36" t="str">
        <f>_xlfn.IFS(Datos!C28&lt;=$B$15,Datos!D28,Datos!C28=$B$15+1,$B$19,Datos!C28&gt;$B$15,"")</f>
        <v/>
      </c>
      <c r="G26" s="37">
        <f>IF(D26&lt;&gt;"",Datos!H28,"")</f>
        <v>0</v>
      </c>
      <c r="H26" s="38" t="str">
        <f t="shared" si="1"/>
        <v>0</v>
      </c>
      <c r="I26" s="26">
        <f t="shared" si="0"/>
        <v>0</v>
      </c>
    </row>
    <row r="27" spans="1:9">
      <c r="D27" s="35" t="str">
        <f>IF(Datos!D28&lt;&gt;"",WORKDAY.INTL(D26,ROUNDUP(H26/$B$13-1,0)+1,Servicio2!$O$10,Servicio2!$I$2:$I$41),"0")</f>
        <v>0</v>
      </c>
      <c r="E27" s="1">
        <v>25</v>
      </c>
      <c r="F27" s="36" t="str">
        <f>_xlfn.IFS(Datos!C29&lt;=$B$15,Datos!D29,Datos!C29=$B$15+1,$B$19,Datos!C29&gt;$B$15,"")</f>
        <v/>
      </c>
      <c r="G27" s="37">
        <f>IF(D27&lt;&gt;"",Datos!H29,"")</f>
        <v>0</v>
      </c>
      <c r="H27" s="38" t="str">
        <f t="shared" si="1"/>
        <v>0</v>
      </c>
      <c r="I27" s="26">
        <f t="shared" si="0"/>
        <v>0</v>
      </c>
    </row>
    <row r="28" spans="1:9">
      <c r="D28" s="35" t="str">
        <f>IF(Datos!D29&lt;&gt;"",WORKDAY.INTL(D27,ROUNDUP(H27/$B$13-1,0)+1,Servicio2!$O$10,Servicio2!$I$2:$I$41),"0")</f>
        <v>0</v>
      </c>
      <c r="E28" s="1">
        <v>26</v>
      </c>
      <c r="F28" s="36" t="str">
        <f>_xlfn.IFS(Datos!C30&lt;=$B$15,Datos!D30,Datos!C30=$B$15+1,$B$19,Datos!C30&gt;$B$15,"")</f>
        <v/>
      </c>
      <c r="G28" s="37">
        <f>IF(D28&lt;&gt;"",Datos!H30,"")</f>
        <v>0</v>
      </c>
      <c r="H28" s="38" t="str">
        <f t="shared" si="1"/>
        <v>0</v>
      </c>
      <c r="I28" s="26">
        <f t="shared" si="0"/>
        <v>0</v>
      </c>
    </row>
    <row r="29" spans="1:9">
      <c r="D29" s="35" t="str">
        <f>IF(Datos!D30&lt;&gt;"",WORKDAY.INTL(D28,ROUNDUP(H28/$B$13-1,0)+1,Servicio2!$O$10,Servicio2!$I$2:$I$41),"0")</f>
        <v>0</v>
      </c>
      <c r="E29" s="1">
        <v>27</v>
      </c>
      <c r="F29" s="36">
        <f>_xlfn.IFS(Datos!C31&lt;=$B$15,Datos!D31,Datos!C31=$B$15+1,$B$19,Datos!C31&gt;$B$15,"")</f>
        <v>0</v>
      </c>
      <c r="G29" s="37">
        <f>IF(D29&lt;&gt;"",Datos!H31,"")</f>
        <v>0</v>
      </c>
      <c r="H29" s="38">
        <f t="shared" si="1"/>
        <v>0</v>
      </c>
      <c r="I29" s="26">
        <f t="shared" si="0"/>
        <v>0</v>
      </c>
    </row>
    <row r="30" spans="1:9">
      <c r="D30" s="35" t="str">
        <f>IF(Datos!D31&lt;&gt;"",WORKDAY.INTL(D29,ROUNDUP(H29/$B$13-1,0)+1,Servicio2!$O$10,Servicio2!$I$2:$I$41),"0")</f>
        <v>0</v>
      </c>
      <c r="E30" s="1">
        <v>28</v>
      </c>
      <c r="F30" s="36" t="str">
        <f>_xlfn.IFS(Datos!C32&lt;=$B$15,Datos!D32,Datos!C32=$B$15+1,$B$19,Datos!C32&gt;$B$15,"")</f>
        <v/>
      </c>
      <c r="G30" s="37">
        <f>IF(D30&lt;&gt;"",Datos!H32,"")</f>
        <v>0</v>
      </c>
      <c r="H30" s="38" t="str">
        <f t="shared" si="1"/>
        <v>0</v>
      </c>
      <c r="I30" s="26">
        <f t="shared" si="0"/>
        <v>0</v>
      </c>
    </row>
    <row r="31" spans="1:9">
      <c r="D31" s="35" t="str">
        <f>IF(Datos!D32&lt;&gt;"",WORKDAY.INTL(D30,ROUNDUP(H30/$B$13-1,0)+1,Servicio2!$O$10,Servicio2!$I$2:$I$41),"0")</f>
        <v>0</v>
      </c>
      <c r="E31" s="1">
        <v>29</v>
      </c>
      <c r="F31" s="36" t="str">
        <f>_xlfn.IFS(Datos!C33&lt;=$B$15,Datos!D33,Datos!C33=$B$15+1,$B$19,Datos!C33&gt;$B$15,"")</f>
        <v/>
      </c>
      <c r="G31" s="37">
        <f>IF(D31&lt;&gt;"",Datos!H33,"")</f>
        <v>0</v>
      </c>
      <c r="H31" s="38" t="str">
        <f t="shared" si="1"/>
        <v>0</v>
      </c>
      <c r="I31" s="26">
        <f t="shared" si="0"/>
        <v>0</v>
      </c>
    </row>
    <row r="32" spans="1:9">
      <c r="D32" s="35" t="str">
        <f>IF(Datos!D33&lt;&gt;"",WORKDAY.INTL(D31,ROUNDUP(H31/$B$13-1,0)+1,Servicio2!$O$10,Servicio2!$I$2:$I$41),"0")</f>
        <v>0</v>
      </c>
      <c r="E32" s="1">
        <v>30</v>
      </c>
      <c r="F32" s="36" t="str">
        <f>_xlfn.IFS(Datos!C34&lt;=$B$15,Datos!D34,Datos!C34=$B$15+1,$B$19,Datos!C34&gt;$B$15,"")</f>
        <v/>
      </c>
      <c r="G32" s="37">
        <f>IF(D32&lt;&gt;"",Datos!H34,"")</f>
        <v>0</v>
      </c>
      <c r="H32" s="38" t="str">
        <f t="shared" si="1"/>
        <v>0</v>
      </c>
      <c r="I32" s="26">
        <f t="shared" si="0"/>
        <v>0</v>
      </c>
    </row>
    <row r="33" spans="4:9">
      <c r="D33" s="35" t="str">
        <f>IF(Datos!D34&lt;&gt;"",WORKDAY.INTL(D32,ROUNDUP(H32/$B$13-1,0)+1,Servicio2!$O$10,Servicio2!$I$2:$I$41),"0")</f>
        <v>0</v>
      </c>
      <c r="E33" s="1">
        <v>31</v>
      </c>
      <c r="F33" s="36" t="str">
        <f>_xlfn.IFS(Datos!C35&lt;=$B$15,Datos!D35,Datos!C35=$B$15+1,$B$19,Datos!C35&gt;$B$15,"")</f>
        <v/>
      </c>
      <c r="G33" s="37">
        <f>IF(D33&lt;&gt;"",Datos!H35,"")</f>
        <v>0</v>
      </c>
      <c r="H33" s="38" t="str">
        <f t="shared" si="1"/>
        <v>0</v>
      </c>
      <c r="I33" s="26">
        <f t="shared" si="0"/>
        <v>0</v>
      </c>
    </row>
    <row r="34" spans="4:9">
      <c r="D34" s="35" t="str">
        <f>IF(Datos!D35&lt;&gt;"",WORKDAY.INTL(D33,ROUNDUP(H33/$B$13-1,0)+1,Servicio2!$O$10,Servicio2!$I$2:$I$41),"0")</f>
        <v>0</v>
      </c>
      <c r="E34" s="1">
        <v>32</v>
      </c>
      <c r="F34" s="41">
        <f>_xlfn.IFS(Datos!C36&lt;=$B$15,Datos!D36,Datos!C36=$B$15+1,$B$19,Datos!C36&gt;$B$15,"")</f>
        <v>0</v>
      </c>
      <c r="G34" s="37">
        <f>IF(D34&lt;&gt;"",Datos!H36,"")</f>
        <v>0</v>
      </c>
      <c r="H34" s="38">
        <f t="shared" si="1"/>
        <v>0</v>
      </c>
      <c r="I34" s="26">
        <f t="shared" si="0"/>
        <v>0</v>
      </c>
    </row>
    <row r="35" spans="4:9">
      <c r="G35" s="1"/>
    </row>
    <row r="36" spans="4:9">
      <c r="G36" s="1"/>
    </row>
    <row r="37" spans="4:9">
      <c r="G37" s="1"/>
    </row>
  </sheetData>
  <sheetProtection algorithmName="SHA-512" hashValue="DTZsdHB92/fvxKyIP6G201+qtTSc44jHDQOzTntCcberYTzl24YJELB/ykYQmtsrnuCh3rJZ8PggbB1wlmsGYA==" saltValue="wmGQvcweSW4YUJA0RBFZEg==" spinCount="100000" sheet="1" objects="1" selectLockedCells="1" selectUnlockedCells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41"/>
  <sheetViews>
    <sheetView workbookViewId="0">
      <selection activeCell="M17" sqref="M17"/>
    </sheetView>
  </sheetViews>
  <sheetFormatPr baseColWidth="10" defaultColWidth="11" defaultRowHeight="15"/>
  <cols>
    <col min="4" max="4" width="21.85546875" customWidth="1"/>
    <col min="8" max="8" width="11.42578125" style="10"/>
    <col min="9" max="9" width="19.140625" style="1" customWidth="1"/>
    <col min="11" max="11" width="12.42578125" customWidth="1"/>
    <col min="12" max="12" width="11.85546875" customWidth="1"/>
    <col min="14" max="14" width="9.7109375" style="1" customWidth="1"/>
    <col min="15" max="15" width="15.85546875" customWidth="1"/>
    <col min="17" max="17" width="15.140625" customWidth="1"/>
  </cols>
  <sheetData>
    <row r="1" spans="2:19">
      <c r="B1" s="11" t="s">
        <v>68</v>
      </c>
      <c r="D1" s="11" t="s">
        <v>69</v>
      </c>
      <c r="F1" s="12" t="s">
        <v>70</v>
      </c>
      <c r="H1" s="13" t="s">
        <v>71</v>
      </c>
      <c r="I1" s="11" t="s">
        <v>72</v>
      </c>
      <c r="K1" s="20" t="s">
        <v>73</v>
      </c>
      <c r="N1" s="21"/>
      <c r="O1" s="22" t="s">
        <v>74</v>
      </c>
      <c r="Q1" s="12" t="s">
        <v>39</v>
      </c>
      <c r="S1" s="11" t="s">
        <v>75</v>
      </c>
    </row>
    <row r="2" spans="2:19">
      <c r="B2" s="14">
        <f>DATE(Datos!$M$28,1,1)</f>
        <v>45292</v>
      </c>
      <c r="D2" s="15">
        <f>DATE(Datos!$M$28,MONTH(Datos!$M$26),1)</f>
        <v>45474</v>
      </c>
      <c r="F2" s="16">
        <f>MAX(Servicio1!D3:D33)</f>
        <v>45568</v>
      </c>
      <c r="H2" s="17" t="s">
        <v>76</v>
      </c>
      <c r="I2" s="23">
        <f>VALUE(H2&amp;Datos!$M$28)</f>
        <v>45413</v>
      </c>
      <c r="K2" s="24" t="s">
        <v>27</v>
      </c>
      <c r="M2" s="25" t="s">
        <v>26</v>
      </c>
      <c r="N2" s="26">
        <v>1</v>
      </c>
      <c r="O2" s="25">
        <f>IF(Datos!$M15=$K$2,0,1)</f>
        <v>0</v>
      </c>
      <c r="Q2" s="32">
        <v>2</v>
      </c>
      <c r="S2" s="26">
        <v>2023</v>
      </c>
    </row>
    <row r="3" spans="2:19">
      <c r="B3" s="18">
        <f>DATE(Datos!$M$28,2,1)</f>
        <v>45323</v>
      </c>
      <c r="D3" s="19">
        <f>DATE(Datos!$M$28,MONTH(Datos!$M$26)+1,1)</f>
        <v>45505</v>
      </c>
      <c r="H3" s="17" t="s">
        <v>77</v>
      </c>
      <c r="I3" s="27">
        <f>VALUE(H3&amp;Datos!$M$28)</f>
        <v>45519</v>
      </c>
      <c r="K3" s="26" t="s">
        <v>33</v>
      </c>
      <c r="M3" s="25" t="s">
        <v>28</v>
      </c>
      <c r="N3" s="26">
        <v>2</v>
      </c>
      <c r="O3" s="25">
        <f>IF(Datos!$M16=$K$2,0,1)</f>
        <v>0</v>
      </c>
      <c r="Q3" s="25">
        <v>3</v>
      </c>
      <c r="S3" s="26">
        <v>2024</v>
      </c>
    </row>
    <row r="4" spans="2:19">
      <c r="B4" s="18">
        <f>DATE(Datos!$M$28,3,1)</f>
        <v>45352</v>
      </c>
      <c r="D4" s="19">
        <f>DATE(Datos!$M$28,MONTH(Datos!$M$26)+2,1)</f>
        <v>45536</v>
      </c>
      <c r="H4" s="17" t="s">
        <v>78</v>
      </c>
      <c r="I4" s="27">
        <f>VALUE(H4&amp;Datos!$M$28)</f>
        <v>45577</v>
      </c>
      <c r="M4" s="25" t="s">
        <v>29</v>
      </c>
      <c r="N4" s="26">
        <v>3</v>
      </c>
      <c r="O4" s="25">
        <f>IF(Datos!$M17=$K$2,0,1)</f>
        <v>0</v>
      </c>
      <c r="Q4" s="25">
        <v>4</v>
      </c>
      <c r="S4" s="26">
        <v>2025</v>
      </c>
    </row>
    <row r="5" spans="2:19">
      <c r="B5" s="18">
        <f>DATE(Datos!$M$28,4,1)</f>
        <v>45383</v>
      </c>
      <c r="D5" s="19">
        <f>DATE(Datos!$M$28,MONTH(Datos!$M$26)+3,1)</f>
        <v>45566</v>
      </c>
      <c r="H5" s="17" t="s">
        <v>79</v>
      </c>
      <c r="I5" s="27">
        <f>VALUE(H5&amp;Datos!$M$28)</f>
        <v>45597</v>
      </c>
      <c r="M5" s="25" t="s">
        <v>30</v>
      </c>
      <c r="N5" s="26">
        <v>4</v>
      </c>
      <c r="O5" s="25">
        <f>IF(Datos!$M18=$K$2,0,1)</f>
        <v>0</v>
      </c>
      <c r="Q5" s="25">
        <v>5</v>
      </c>
      <c r="S5" s="26">
        <v>2026</v>
      </c>
    </row>
    <row r="6" spans="2:19">
      <c r="B6" s="18">
        <f>DATE(Datos!$M$28,5,1)</f>
        <v>45413</v>
      </c>
      <c r="D6" s="19">
        <f>DATE(Datos!$M$28,MONTH(Datos!$M$26)+4,1)</f>
        <v>45597</v>
      </c>
      <c r="H6" s="17" t="s">
        <v>80</v>
      </c>
      <c r="I6" s="27">
        <f>VALUE(H6&amp;Datos!$M$28)</f>
        <v>45632</v>
      </c>
      <c r="M6" s="25" t="s">
        <v>31</v>
      </c>
      <c r="N6" s="26">
        <v>5</v>
      </c>
      <c r="O6" s="25">
        <f>IF(Datos!$M19=$K$2,0,1)</f>
        <v>0</v>
      </c>
      <c r="S6" s="26">
        <v>2027</v>
      </c>
    </row>
    <row r="7" spans="2:19">
      <c r="B7" s="18">
        <f>DATE(Datos!$M$28,6,1)</f>
        <v>45444</v>
      </c>
      <c r="D7" s="19">
        <f>DATE(Datos!$M$28,MONTH(Datos!$M$26)+5,1)</f>
        <v>45627</v>
      </c>
      <c r="H7" s="17" t="s">
        <v>81</v>
      </c>
      <c r="I7" s="27">
        <f>VALUE(H7&amp;Datos!$M$28)</f>
        <v>45634</v>
      </c>
      <c r="M7" s="25" t="s">
        <v>32</v>
      </c>
      <c r="N7" s="26">
        <v>6</v>
      </c>
      <c r="O7" s="25">
        <f>IF(Datos!$M20=$K$2,0,1)</f>
        <v>1</v>
      </c>
      <c r="S7" s="26">
        <v>2028</v>
      </c>
    </row>
    <row r="8" spans="2:19">
      <c r="B8" s="18">
        <f>DATE(Datos!$M$28,7,1)</f>
        <v>45474</v>
      </c>
      <c r="D8" s="19">
        <f>DATE(Datos!$M$28,MONTH(Datos!$M$26)+6,1)</f>
        <v>45658</v>
      </c>
      <c r="H8" s="17" t="s">
        <v>82</v>
      </c>
      <c r="I8" s="27">
        <f>VALUE(H8&amp;Datos!$M$28)</f>
        <v>45651</v>
      </c>
      <c r="M8" s="25" t="s">
        <v>34</v>
      </c>
      <c r="N8" s="26">
        <v>7</v>
      </c>
      <c r="O8" s="25">
        <f>IF(Datos!$M21=$K$2,0,1)</f>
        <v>1</v>
      </c>
      <c r="S8" s="26">
        <v>2029</v>
      </c>
    </row>
    <row r="9" spans="2:19">
      <c r="B9" s="18">
        <f>DATE(Datos!$M$28,8,1)</f>
        <v>45505</v>
      </c>
      <c r="D9" s="19">
        <f>DATE(Datos!$M$28,MONTH(Datos!$M$26)+7,1)</f>
        <v>45689</v>
      </c>
      <c r="H9" s="17" t="s">
        <v>83</v>
      </c>
      <c r="I9" s="27">
        <f>VALUE(H9&amp;Datos!$M$28)</f>
        <v>45442</v>
      </c>
      <c r="S9" s="26">
        <v>2030</v>
      </c>
    </row>
    <row r="10" spans="2:19">
      <c r="B10" s="18">
        <f>DATE(Datos!$M$28,9,1)</f>
        <v>45536</v>
      </c>
      <c r="D10" s="19">
        <f>DATE(Datos!$M$28,MONTH(Datos!$M$26)+8,1)</f>
        <v>45717</v>
      </c>
      <c r="I10" s="28">
        <f>VALUE(H2&amp;Datos!$M$28+1)</f>
        <v>45778</v>
      </c>
      <c r="N10" s="11" t="s">
        <v>84</v>
      </c>
      <c r="O10" s="29" t="str">
        <f>O2&amp;O3&amp;O4&amp;O5&amp;O6&amp;O7&amp;O8</f>
        <v>0000011</v>
      </c>
      <c r="S10" s="26">
        <v>2031</v>
      </c>
    </row>
    <row r="11" spans="2:19">
      <c r="B11" s="18">
        <f>DATE(Datos!$M$28,10,1)</f>
        <v>45566</v>
      </c>
      <c r="D11" s="19">
        <f>DATE(Datos!$M$28,MONTH(Datos!$M$26)+9,1)</f>
        <v>45748</v>
      </c>
      <c r="I11" s="28">
        <f>VALUE(H3&amp;Datos!$M$28+1)</f>
        <v>45884</v>
      </c>
      <c r="S11" s="26">
        <v>2032</v>
      </c>
    </row>
    <row r="12" spans="2:19">
      <c r="B12" s="18">
        <f>DATE(Datos!$M$28,11,1)</f>
        <v>45597</v>
      </c>
      <c r="D12" s="19">
        <f>DATE(Datos!$M$28,MONTH(Datos!$M$26)+10,1)</f>
        <v>45778</v>
      </c>
      <c r="I12" s="28">
        <f>VALUE(H4&amp;Datos!$M$28+1)</f>
        <v>45942</v>
      </c>
      <c r="R12" s="8"/>
      <c r="S12" s="26">
        <v>2033</v>
      </c>
    </row>
    <row r="13" spans="2:19">
      <c r="B13" s="18">
        <f>DATE(Datos!$M$28,12,1)</f>
        <v>45627</v>
      </c>
      <c r="D13" s="19">
        <f>DATE(Datos!$M$28,MONTH(Datos!$M$26)+11,1)</f>
        <v>45809</v>
      </c>
      <c r="I13" s="28">
        <f>VALUE(H5&amp;Datos!$M$28+1)</f>
        <v>45962</v>
      </c>
      <c r="R13" s="8"/>
      <c r="S13" s="26">
        <v>2034</v>
      </c>
    </row>
    <row r="14" spans="2:19">
      <c r="I14" s="28">
        <f>VALUE(H6&amp;Datos!$M$28+1)</f>
        <v>45997</v>
      </c>
      <c r="R14" s="8"/>
      <c r="S14" s="26">
        <v>2035</v>
      </c>
    </row>
    <row r="15" spans="2:19">
      <c r="I15" s="28">
        <f>VALUE(H7&amp;Datos!$M$28+1)</f>
        <v>45999</v>
      </c>
      <c r="R15" s="8"/>
      <c r="S15" s="26">
        <v>2036</v>
      </c>
    </row>
    <row r="16" spans="2:19">
      <c r="I16" s="28">
        <f>VALUE(H8&amp;Datos!$M$28+1)</f>
        <v>46016</v>
      </c>
      <c r="R16" s="8"/>
      <c r="S16" s="26">
        <v>2037</v>
      </c>
    </row>
    <row r="17" spans="9:19">
      <c r="I17" s="28">
        <f>VALUE(H9&amp;Datos!$M$28+1)</f>
        <v>45807</v>
      </c>
      <c r="R17" s="8"/>
      <c r="S17" s="26">
        <v>2038</v>
      </c>
    </row>
    <row r="18" spans="9:19">
      <c r="I18" s="30">
        <f>VALUE(H2&amp;Datos!$M$28+2)</f>
        <v>46143</v>
      </c>
      <c r="R18" s="8"/>
      <c r="S18" s="26">
        <v>2039</v>
      </c>
    </row>
    <row r="19" spans="9:19">
      <c r="I19" s="30">
        <f>VALUE(H3&amp;Datos!$M$28+2)</f>
        <v>46249</v>
      </c>
      <c r="R19" s="8"/>
      <c r="S19" s="26">
        <v>2040</v>
      </c>
    </row>
    <row r="20" spans="9:19">
      <c r="I20" s="30">
        <f>VALUE(H4&amp;Datos!$M$28+2)</f>
        <v>46307</v>
      </c>
      <c r="R20" s="8"/>
      <c r="S20" s="26">
        <v>2041</v>
      </c>
    </row>
    <row r="21" spans="9:19">
      <c r="I21" s="30">
        <f>VALUE(H5&amp;Datos!$M$28+2)</f>
        <v>46327</v>
      </c>
      <c r="L21" s="8"/>
      <c r="R21" s="8"/>
      <c r="S21" s="26">
        <v>2042</v>
      </c>
    </row>
    <row r="22" spans="9:19">
      <c r="I22" s="30">
        <f>VALUE(H6&amp;Datos!$M$28+2)</f>
        <v>46362</v>
      </c>
      <c r="R22" s="8"/>
      <c r="S22" s="26">
        <v>2043</v>
      </c>
    </row>
    <row r="23" spans="9:19">
      <c r="I23" s="30">
        <f>VALUE(H7&amp;Datos!$M$28+2)</f>
        <v>46364</v>
      </c>
      <c r="R23" s="8"/>
      <c r="S23" s="26">
        <v>2044</v>
      </c>
    </row>
    <row r="24" spans="9:19">
      <c r="I24" s="30">
        <f>VALUE(H8&amp;Datos!$M$28+2)</f>
        <v>46381</v>
      </c>
      <c r="R24" s="8"/>
      <c r="S24" s="26">
        <v>2045</v>
      </c>
    </row>
    <row r="25" spans="9:19">
      <c r="I25" s="30">
        <f>VALUE(H9&amp;Datos!$M$28+2)</f>
        <v>46172</v>
      </c>
      <c r="R25" s="8"/>
      <c r="S25" s="26">
        <v>2046</v>
      </c>
    </row>
    <row r="26" spans="9:19">
      <c r="I26" s="31">
        <f>IF(ISBLANK(Datos!$R13),0,Datos!$R13)</f>
        <v>45597</v>
      </c>
      <c r="R26" s="8"/>
      <c r="S26" s="26">
        <v>2047</v>
      </c>
    </row>
    <row r="27" spans="9:19">
      <c r="I27" s="31">
        <f>IF(ISBLANK(Datos!$R14),0,Datos!$R14)</f>
        <v>45544</v>
      </c>
      <c r="R27" s="8"/>
      <c r="S27" s="26">
        <v>2048</v>
      </c>
    </row>
    <row r="28" spans="9:19">
      <c r="I28" s="31">
        <f>IF(ISBLANK(Datos!$R15),0,Datos!$R15)</f>
        <v>0</v>
      </c>
      <c r="K28" s="8"/>
      <c r="R28" s="8"/>
      <c r="S28" s="26">
        <v>2049</v>
      </c>
    </row>
    <row r="29" spans="9:19">
      <c r="I29" s="31">
        <f>IF(ISBLANK(Datos!$R16),0,Datos!$R16)</f>
        <v>0</v>
      </c>
      <c r="R29" s="8"/>
      <c r="S29" s="26">
        <v>2050</v>
      </c>
    </row>
    <row r="30" spans="9:19">
      <c r="I30" s="31">
        <f>IF(ISBLANK(Datos!$R17),0,Datos!$R17)</f>
        <v>0</v>
      </c>
      <c r="R30" s="8"/>
    </row>
    <row r="31" spans="9:19">
      <c r="I31" s="31">
        <f>IF(ISBLANK(Datos!$R18),0,Datos!$R18)</f>
        <v>0</v>
      </c>
      <c r="R31" s="8"/>
    </row>
    <row r="32" spans="9:19">
      <c r="I32" s="31">
        <f>IF(ISBLANK(Datos!$R19),0,Datos!$R19)</f>
        <v>0</v>
      </c>
      <c r="R32" s="8"/>
    </row>
    <row r="33" spans="9:18">
      <c r="I33" s="31">
        <f>IF(ISBLANK(Datos!$R20),0,Datos!$R20)</f>
        <v>0</v>
      </c>
      <c r="R33" s="8"/>
    </row>
    <row r="34" spans="9:18">
      <c r="I34" s="31">
        <f>IF(ISBLANK(Datos!$R21),0,Datos!$R21)</f>
        <v>0</v>
      </c>
      <c r="R34" s="8"/>
    </row>
    <row r="35" spans="9:18">
      <c r="I35" s="31">
        <f>IF(ISBLANK(Datos!$R22),0,Datos!$R22)</f>
        <v>0</v>
      </c>
    </row>
    <row r="36" spans="9:18">
      <c r="I36" s="31">
        <f>IF(ISBLANK(Datos!$R23),0,Datos!$R23)</f>
        <v>0</v>
      </c>
    </row>
    <row r="37" spans="9:18">
      <c r="I37" s="31">
        <f>IF(ISBLANK(Datos!$R24),0,Datos!$R24)</f>
        <v>0</v>
      </c>
    </row>
    <row r="38" spans="9:18">
      <c r="I38" s="31">
        <f>IF(ISBLANK(Datos!$R25),0,Datos!$R25)</f>
        <v>0</v>
      </c>
    </row>
    <row r="39" spans="9:18">
      <c r="I39" s="31">
        <f>IF(ISBLANK(Datos!$R26),0,Datos!$R26)</f>
        <v>0</v>
      </c>
    </row>
    <row r="40" spans="9:18">
      <c r="I40" s="31">
        <f>IF(ISBLANK(Datos!$R27),0,Datos!$R27)</f>
        <v>0</v>
      </c>
    </row>
    <row r="41" spans="9:18">
      <c r="I41" s="31">
        <f>IF(ISBLANK(Datos!$R28),0,Datos!$R28)</f>
        <v>0</v>
      </c>
    </row>
  </sheetData>
  <sheetProtection algorithmName="SHA-512" hashValue="N+AKdi5DTXVznSanouyGbnGu3MAqltkk2NUvWnKS+474CPKHyWO1ZLKlS2izO8RdUdXh9H0iDaez41Qfb0V28g==" saltValue="/+lFOcdly8hq6lXAAUsN5w==" spinCount="100000" sheet="1" objects="1" scenarios="1" selectLockedCells="1" selectUnlockedCells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J35"/>
  <sheetViews>
    <sheetView workbookViewId="0">
      <selection sqref="A1:XFD1048576"/>
    </sheetView>
  </sheetViews>
  <sheetFormatPr baseColWidth="10" defaultColWidth="11" defaultRowHeight="15"/>
  <cols>
    <col min="2" max="2" width="11" hidden="1" customWidth="1"/>
    <col min="4" max="4" width="2.28515625" customWidth="1"/>
    <col min="5" max="5" width="11" hidden="1" customWidth="1"/>
    <col min="7" max="7" width="2.28515625" customWidth="1"/>
    <col min="8" max="8" width="11" hidden="1" customWidth="1"/>
    <col min="10" max="10" width="2.28515625" customWidth="1"/>
    <col min="11" max="11" width="11" hidden="1" customWidth="1"/>
    <col min="13" max="13" width="2.28515625" customWidth="1"/>
    <col min="14" max="14" width="11" hidden="1" customWidth="1"/>
    <col min="16" max="16" width="2.28515625" customWidth="1"/>
    <col min="17" max="17" width="11" hidden="1" customWidth="1"/>
    <col min="19" max="19" width="2.28515625" customWidth="1"/>
    <col min="20" max="20" width="11" hidden="1" customWidth="1"/>
    <col min="22" max="22" width="2.28515625" customWidth="1"/>
    <col min="23" max="23" width="11" hidden="1" customWidth="1"/>
    <col min="25" max="25" width="2.28515625" customWidth="1"/>
    <col min="26" max="26" width="11" hidden="1" customWidth="1"/>
    <col min="28" max="28" width="2.28515625" customWidth="1"/>
    <col min="29" max="29" width="11" hidden="1" customWidth="1"/>
    <col min="31" max="31" width="2.28515625" customWidth="1"/>
    <col min="32" max="32" width="11" hidden="1" customWidth="1"/>
    <col min="34" max="34" width="2.28515625" customWidth="1"/>
    <col min="35" max="35" width="11" hidden="1" customWidth="1"/>
  </cols>
  <sheetData>
    <row r="1" spans="2:36">
      <c r="E1" s="1"/>
      <c r="F1" s="1"/>
      <c r="G1" s="1"/>
    </row>
    <row r="2" spans="2:36" s="1" customFormat="1">
      <c r="B2" s="2">
        <f>EDATE(Servicio2!$D$2,0)</f>
        <v>45474</v>
      </c>
      <c r="C2" s="3">
        <f>EDATE(Servicio2!$D$2,0)</f>
        <v>45474</v>
      </c>
      <c r="D2" s="4"/>
      <c r="E2" s="3">
        <f>EDATE(Servicio2!$D$2,1)</f>
        <v>45505</v>
      </c>
      <c r="F2" s="5">
        <f>EDATE(Servicio2!$D$2,1)</f>
        <v>45505</v>
      </c>
      <c r="G2" s="6"/>
      <c r="H2" s="3">
        <f>EDATE(Servicio2!$D$2,2)</f>
        <v>45536</v>
      </c>
      <c r="I2" s="3">
        <f>EDATE(Servicio2!$D$2,2)</f>
        <v>45536</v>
      </c>
      <c r="J2" s="6"/>
      <c r="K2" s="3">
        <f>EDATE(Servicio2!$D$2,3)</f>
        <v>45566</v>
      </c>
      <c r="L2" s="3">
        <f>EDATE(Servicio2!$D$2,3)</f>
        <v>45566</v>
      </c>
      <c r="M2" s="6"/>
      <c r="N2" s="3">
        <f>EDATE(Servicio2!$D$2,4)</f>
        <v>45597</v>
      </c>
      <c r="O2" s="3">
        <f>EDATE(Servicio2!$D$2,4)</f>
        <v>45597</v>
      </c>
      <c r="P2" s="9"/>
      <c r="Q2" s="3">
        <f>EDATE(Servicio2!$D$2,5)</f>
        <v>45627</v>
      </c>
      <c r="R2" s="3">
        <f>EDATE(Servicio2!$D$2,5)</f>
        <v>45627</v>
      </c>
      <c r="S2" s="9"/>
      <c r="T2" s="3">
        <f>EDATE(Servicio2!$D$2,6)</f>
        <v>45658</v>
      </c>
      <c r="U2" s="3">
        <f>EDATE(Servicio2!$D$2,6)</f>
        <v>45658</v>
      </c>
      <c r="V2" s="9"/>
      <c r="W2" s="3">
        <f>EDATE(Servicio2!$D$2,7)</f>
        <v>45689</v>
      </c>
      <c r="X2" s="3">
        <f>EDATE(Servicio2!$D$2,7)</f>
        <v>45689</v>
      </c>
      <c r="Y2" s="9"/>
      <c r="Z2" s="3">
        <f>EDATE(Servicio2!$D$2,8)</f>
        <v>45717</v>
      </c>
      <c r="AA2" s="3">
        <f>EDATE(Servicio2!$D$2,8)</f>
        <v>45717</v>
      </c>
      <c r="AB2" s="9"/>
      <c r="AC2" s="3">
        <f>EDATE(Servicio2!$D$2,9)</f>
        <v>45748</v>
      </c>
      <c r="AD2" s="3">
        <f>EDATE(Servicio2!$D$2,9)</f>
        <v>45748</v>
      </c>
      <c r="AE2" s="9"/>
      <c r="AF2" s="3">
        <f>EDATE(Servicio2!$D$2,10)</f>
        <v>45778</v>
      </c>
      <c r="AG2" s="3">
        <f>EDATE(Servicio2!$D$2,10)</f>
        <v>45778</v>
      </c>
      <c r="AH2" s="9"/>
      <c r="AI2" s="3">
        <f>EDATE(Servicio2!$D$2,11)</f>
        <v>45809</v>
      </c>
      <c r="AJ2" s="3">
        <f>EDATE(Servicio2!$D$2,11)</f>
        <v>45809</v>
      </c>
    </row>
    <row r="3" spans="2:36" s="1" customFormat="1"/>
    <row r="4" spans="2:36">
      <c r="B4" s="7">
        <f>Servicio2!D2</f>
        <v>45474</v>
      </c>
      <c r="C4" s="8">
        <f t="shared" ref="C4:C34" si="0">IF(MONTH(B4)=MONTH($B$2),B4,"")</f>
        <v>45474</v>
      </c>
      <c r="D4" s="8"/>
      <c r="E4" s="7">
        <f>Servicio2!D3</f>
        <v>45505</v>
      </c>
      <c r="F4" s="8">
        <f t="shared" ref="F4:F34" si="1">IF(MONTH(E4)=MONTH($E$2),E4,"")</f>
        <v>45505</v>
      </c>
      <c r="G4" s="1"/>
      <c r="H4" s="7">
        <f>Servicio2!D4</f>
        <v>45536</v>
      </c>
      <c r="I4" s="8">
        <f t="shared" ref="I4" si="2">IF(MONTH(H4)=MONTH($H$2),H4,"")</f>
        <v>45536</v>
      </c>
      <c r="J4" s="1"/>
      <c r="K4" s="7">
        <f>Servicio2!D5</f>
        <v>45566</v>
      </c>
      <c r="L4" s="8">
        <f t="shared" ref="L4:L31" si="3">IF(MONTH(K4)=MONTH($K$2),K4,"")</f>
        <v>45566</v>
      </c>
      <c r="M4" s="1"/>
      <c r="N4" s="7">
        <f>Servicio2!D6</f>
        <v>45597</v>
      </c>
      <c r="O4" s="8">
        <f>IF(MONTH(N4)=MONTH($N$2),N4,"")</f>
        <v>45597</v>
      </c>
      <c r="P4" s="8"/>
      <c r="Q4" s="7">
        <f>Servicio2!D7</f>
        <v>45627</v>
      </c>
      <c r="R4" s="8">
        <f>IF(MONTH(Q4)=MONTH($Q$2),Q4,"")</f>
        <v>45627</v>
      </c>
      <c r="S4" s="8"/>
      <c r="T4" s="7">
        <f>Servicio2!D8</f>
        <v>45658</v>
      </c>
      <c r="U4" s="8">
        <f>IF(MONTH(T4)=MONTH($T$2),T4,"")</f>
        <v>45658</v>
      </c>
      <c r="W4" s="7">
        <f>Servicio2!D9</f>
        <v>45689</v>
      </c>
      <c r="X4" s="8">
        <f>IF(MONTH(W4)=MONTH($W$2),W4,"")</f>
        <v>45689</v>
      </c>
      <c r="Z4" s="7">
        <f>Servicio2!D10</f>
        <v>45717</v>
      </c>
      <c r="AA4" s="8">
        <f>IF(MONTH(Z4)=MONTH($Z$2),Z4,"")</f>
        <v>45717</v>
      </c>
      <c r="AC4" s="7">
        <f>Servicio2!D11</f>
        <v>45748</v>
      </c>
      <c r="AD4" s="8">
        <f>IF(MONTH(AC4)=MONTH($AC$2),AC4,"")</f>
        <v>45748</v>
      </c>
      <c r="AF4" s="7">
        <f>Servicio2!D12</f>
        <v>45778</v>
      </c>
      <c r="AG4" s="8">
        <f>IF(MONTH(AF4)=MONTH($AF$2),AF4,"")</f>
        <v>45778</v>
      </c>
      <c r="AI4" s="7">
        <f>Servicio2!D13</f>
        <v>45809</v>
      </c>
      <c r="AJ4" s="8">
        <f>IF(MONTH(AI4)=MONTH($AI$2),AI4,"")</f>
        <v>45809</v>
      </c>
    </row>
    <row r="5" spans="2:36">
      <c r="B5" s="7">
        <f>B4+1</f>
        <v>45475</v>
      </c>
      <c r="C5" s="8">
        <f t="shared" si="0"/>
        <v>45475</v>
      </c>
      <c r="D5" s="8"/>
      <c r="E5" s="7">
        <f>E4+1</f>
        <v>45506</v>
      </c>
      <c r="F5" s="8">
        <f t="shared" si="1"/>
        <v>45506</v>
      </c>
      <c r="G5" s="1"/>
      <c r="H5" s="7">
        <f>H4+1</f>
        <v>45537</v>
      </c>
      <c r="I5" s="8">
        <f t="shared" ref="I5" si="4">IF(MONTH(H5)=MONTH($H$2),H5,"")</f>
        <v>45537</v>
      </c>
      <c r="J5" s="1"/>
      <c r="K5" s="7">
        <f>K4+1</f>
        <v>45567</v>
      </c>
      <c r="L5" s="8">
        <f t="shared" si="3"/>
        <v>45567</v>
      </c>
      <c r="M5" s="1"/>
      <c r="N5" s="7">
        <f>N4+1</f>
        <v>45598</v>
      </c>
      <c r="O5" s="8">
        <f t="shared" ref="O5:O31" si="5">IF(MONTH(N5)=MONTH($N$2),N5,"")</f>
        <v>45598</v>
      </c>
      <c r="P5" s="8"/>
      <c r="Q5" s="7">
        <f>Q4+1</f>
        <v>45628</v>
      </c>
      <c r="R5" s="8">
        <f t="shared" ref="R5:R34" si="6">IF(MONTH(Q5)=MONTH($Q$2),Q5,"")</f>
        <v>45628</v>
      </c>
      <c r="S5" s="8"/>
      <c r="T5" s="7">
        <f>T4+1</f>
        <v>45659</v>
      </c>
      <c r="U5" s="8">
        <f t="shared" ref="U5:U34" si="7">IF(MONTH(T5)=MONTH($T$2),T5,"")</f>
        <v>45659</v>
      </c>
      <c r="W5" s="7">
        <f>W4+1</f>
        <v>45690</v>
      </c>
      <c r="X5" s="8">
        <f t="shared" ref="X5:X34" si="8">IF(MONTH(W5)=MONTH($W$2),W5,"")</f>
        <v>45690</v>
      </c>
      <c r="Z5" s="7">
        <f>Z4+1</f>
        <v>45718</v>
      </c>
      <c r="AA5" s="8">
        <f t="shared" ref="AA5:AA34" si="9">IF(MONTH(Z5)=MONTH($Z$2),Z5,"")</f>
        <v>45718</v>
      </c>
      <c r="AC5" s="7">
        <f>AC4+1</f>
        <v>45749</v>
      </c>
      <c r="AD5" s="8">
        <f t="shared" ref="AD5:AD34" si="10">IF(MONTH(AC5)=MONTH($AC$2),AC5,"")</f>
        <v>45749</v>
      </c>
      <c r="AF5" s="7">
        <f>AF4+1</f>
        <v>45779</v>
      </c>
      <c r="AG5" s="8">
        <f t="shared" ref="AG5:AG34" si="11">IF(MONTH(AF5)=MONTH($AF$2),AF5,"")</f>
        <v>45779</v>
      </c>
      <c r="AI5" s="7">
        <f>AI4+1</f>
        <v>45810</v>
      </c>
      <c r="AJ5" s="8">
        <f t="shared" ref="AJ5:AJ34" si="12">IF(MONTH(AI5)=MONTH($AI$2),AI5,"")</f>
        <v>45810</v>
      </c>
    </row>
    <row r="6" spans="2:36">
      <c r="B6" s="7">
        <f t="shared" ref="B6:B34" si="13">B5+1</f>
        <v>45476</v>
      </c>
      <c r="C6" s="8">
        <f t="shared" si="0"/>
        <v>45476</v>
      </c>
      <c r="D6" s="8"/>
      <c r="E6" s="7">
        <f t="shared" ref="E6:E34" si="14">E5+1</f>
        <v>45507</v>
      </c>
      <c r="F6" s="8">
        <f t="shared" si="1"/>
        <v>45507</v>
      </c>
      <c r="G6" s="1"/>
      <c r="H6" s="7">
        <f t="shared" ref="H6:H34" si="15">H5+1</f>
        <v>45538</v>
      </c>
      <c r="I6" s="8">
        <f t="shared" ref="I6" si="16">IF(MONTH(H6)=MONTH($H$2),H6,"")</f>
        <v>45538</v>
      </c>
      <c r="J6" s="1"/>
      <c r="K6" s="7">
        <f t="shared" ref="K6:AF6" si="17">K5+1</f>
        <v>45568</v>
      </c>
      <c r="L6" s="8">
        <f t="shared" si="3"/>
        <v>45568</v>
      </c>
      <c r="M6" s="1"/>
      <c r="N6" s="7">
        <f t="shared" si="17"/>
        <v>45599</v>
      </c>
      <c r="O6" s="8">
        <f t="shared" si="5"/>
        <v>45599</v>
      </c>
      <c r="P6" s="8"/>
      <c r="Q6" s="7">
        <f t="shared" si="17"/>
        <v>45629</v>
      </c>
      <c r="R6" s="8">
        <f t="shared" si="6"/>
        <v>45629</v>
      </c>
      <c r="S6" s="8"/>
      <c r="T6" s="7">
        <f t="shared" si="17"/>
        <v>45660</v>
      </c>
      <c r="U6" s="8">
        <f t="shared" si="7"/>
        <v>45660</v>
      </c>
      <c r="W6" s="7">
        <f t="shared" si="17"/>
        <v>45691</v>
      </c>
      <c r="X6" s="8">
        <f t="shared" si="8"/>
        <v>45691</v>
      </c>
      <c r="Z6" s="7">
        <f t="shared" si="17"/>
        <v>45719</v>
      </c>
      <c r="AA6" s="8">
        <f t="shared" si="9"/>
        <v>45719</v>
      </c>
      <c r="AC6" s="7">
        <f t="shared" si="17"/>
        <v>45750</v>
      </c>
      <c r="AD6" s="8">
        <f t="shared" si="10"/>
        <v>45750</v>
      </c>
      <c r="AF6" s="7">
        <f t="shared" si="17"/>
        <v>45780</v>
      </c>
      <c r="AG6" s="8">
        <f t="shared" si="11"/>
        <v>45780</v>
      </c>
      <c r="AI6" s="7">
        <f t="shared" ref="K6:AI34" si="18">AI5+1</f>
        <v>45811</v>
      </c>
      <c r="AJ6" s="8">
        <f t="shared" si="12"/>
        <v>45811</v>
      </c>
    </row>
    <row r="7" spans="2:36">
      <c r="B7" s="7">
        <f t="shared" si="13"/>
        <v>45477</v>
      </c>
      <c r="C7" s="8">
        <f t="shared" si="0"/>
        <v>45477</v>
      </c>
      <c r="D7" s="8"/>
      <c r="E7" s="7">
        <f t="shared" si="14"/>
        <v>45508</v>
      </c>
      <c r="F7" s="8">
        <f t="shared" si="1"/>
        <v>45508</v>
      </c>
      <c r="G7" s="1"/>
      <c r="H7" s="7">
        <f t="shared" si="15"/>
        <v>45539</v>
      </c>
      <c r="I7" s="8">
        <f t="shared" ref="I7" si="19">IF(MONTH(H7)=MONTH($H$2),H7,"")</f>
        <v>45539</v>
      </c>
      <c r="J7" s="1"/>
      <c r="K7" s="7">
        <f t="shared" si="18"/>
        <v>45569</v>
      </c>
      <c r="L7" s="8">
        <f t="shared" si="3"/>
        <v>45569</v>
      </c>
      <c r="M7" s="1"/>
      <c r="N7" s="7">
        <f t="shared" si="18"/>
        <v>45600</v>
      </c>
      <c r="O7" s="8">
        <f t="shared" si="5"/>
        <v>45600</v>
      </c>
      <c r="P7" s="8"/>
      <c r="Q7" s="7">
        <f t="shared" si="18"/>
        <v>45630</v>
      </c>
      <c r="R7" s="8">
        <f t="shared" si="6"/>
        <v>45630</v>
      </c>
      <c r="S7" s="8"/>
      <c r="T7" s="7">
        <f t="shared" si="18"/>
        <v>45661</v>
      </c>
      <c r="U7" s="8">
        <f t="shared" si="7"/>
        <v>45661</v>
      </c>
      <c r="W7" s="7">
        <f t="shared" si="18"/>
        <v>45692</v>
      </c>
      <c r="X7" s="8">
        <f t="shared" si="8"/>
        <v>45692</v>
      </c>
      <c r="Z7" s="7">
        <f t="shared" si="18"/>
        <v>45720</v>
      </c>
      <c r="AA7" s="8">
        <f t="shared" si="9"/>
        <v>45720</v>
      </c>
      <c r="AC7" s="7">
        <f t="shared" si="18"/>
        <v>45751</v>
      </c>
      <c r="AD7" s="8">
        <f t="shared" si="10"/>
        <v>45751</v>
      </c>
      <c r="AF7" s="7">
        <f t="shared" si="18"/>
        <v>45781</v>
      </c>
      <c r="AG7" s="8">
        <f t="shared" si="11"/>
        <v>45781</v>
      </c>
      <c r="AI7" s="7">
        <f t="shared" si="18"/>
        <v>45812</v>
      </c>
      <c r="AJ7" s="8">
        <f t="shared" si="12"/>
        <v>45812</v>
      </c>
    </row>
    <row r="8" spans="2:36" ht="15.75" customHeight="1">
      <c r="B8" s="7">
        <f t="shared" si="13"/>
        <v>45478</v>
      </c>
      <c r="C8" s="8">
        <f t="shared" si="0"/>
        <v>45478</v>
      </c>
      <c r="D8" s="8"/>
      <c r="E8" s="7">
        <f t="shared" si="14"/>
        <v>45509</v>
      </c>
      <c r="F8" s="8">
        <f t="shared" si="1"/>
        <v>45509</v>
      </c>
      <c r="G8" s="1"/>
      <c r="H8" s="7">
        <f t="shared" si="15"/>
        <v>45540</v>
      </c>
      <c r="I8" s="8">
        <f t="shared" ref="I8" si="20">IF(MONTH(H8)=MONTH($H$2),H8,"")</f>
        <v>45540</v>
      </c>
      <c r="J8" s="1"/>
      <c r="K8" s="7">
        <f t="shared" si="18"/>
        <v>45570</v>
      </c>
      <c r="L8" s="8">
        <f t="shared" si="3"/>
        <v>45570</v>
      </c>
      <c r="M8" s="1"/>
      <c r="N8" s="7">
        <f t="shared" si="18"/>
        <v>45601</v>
      </c>
      <c r="O8" s="8">
        <f t="shared" si="5"/>
        <v>45601</v>
      </c>
      <c r="P8" s="8"/>
      <c r="Q8" s="7">
        <f t="shared" si="18"/>
        <v>45631</v>
      </c>
      <c r="R8" s="8">
        <f t="shared" si="6"/>
        <v>45631</v>
      </c>
      <c r="S8" s="8"/>
      <c r="T8" s="7">
        <f t="shared" si="18"/>
        <v>45662</v>
      </c>
      <c r="U8" s="8">
        <f t="shared" si="7"/>
        <v>45662</v>
      </c>
      <c r="W8" s="7">
        <f t="shared" si="18"/>
        <v>45693</v>
      </c>
      <c r="X8" s="8">
        <f t="shared" si="8"/>
        <v>45693</v>
      </c>
      <c r="Z8" s="7">
        <f t="shared" si="18"/>
        <v>45721</v>
      </c>
      <c r="AA8" s="8">
        <f t="shared" si="9"/>
        <v>45721</v>
      </c>
      <c r="AC8" s="7">
        <f t="shared" si="18"/>
        <v>45752</v>
      </c>
      <c r="AD8" s="8">
        <f t="shared" si="10"/>
        <v>45752</v>
      </c>
      <c r="AF8" s="7">
        <f t="shared" si="18"/>
        <v>45782</v>
      </c>
      <c r="AG8" s="8">
        <f t="shared" si="11"/>
        <v>45782</v>
      </c>
      <c r="AI8" s="7">
        <f t="shared" si="18"/>
        <v>45813</v>
      </c>
      <c r="AJ8" s="8">
        <f t="shared" si="12"/>
        <v>45813</v>
      </c>
    </row>
    <row r="9" spans="2:36">
      <c r="B9" s="7">
        <f t="shared" si="13"/>
        <v>45479</v>
      </c>
      <c r="C9" s="8">
        <f t="shared" si="0"/>
        <v>45479</v>
      </c>
      <c r="D9" s="8"/>
      <c r="E9" s="7">
        <f t="shared" si="14"/>
        <v>45510</v>
      </c>
      <c r="F9" s="8">
        <f t="shared" si="1"/>
        <v>45510</v>
      </c>
      <c r="G9" s="1"/>
      <c r="H9" s="7">
        <f t="shared" si="15"/>
        <v>45541</v>
      </c>
      <c r="I9" s="8">
        <f t="shared" ref="I9" si="21">IF(MONTH(H9)=MONTH($H$2),H9,"")</f>
        <v>45541</v>
      </c>
      <c r="J9" s="1"/>
      <c r="K9" s="7">
        <f t="shared" si="18"/>
        <v>45571</v>
      </c>
      <c r="L9" s="8">
        <f t="shared" si="3"/>
        <v>45571</v>
      </c>
      <c r="M9" s="1"/>
      <c r="N9" s="7">
        <f t="shared" si="18"/>
        <v>45602</v>
      </c>
      <c r="O9" s="8">
        <f t="shared" si="5"/>
        <v>45602</v>
      </c>
      <c r="P9" s="8"/>
      <c r="Q9" s="7">
        <f t="shared" si="18"/>
        <v>45632</v>
      </c>
      <c r="R9" s="8">
        <f t="shared" si="6"/>
        <v>45632</v>
      </c>
      <c r="S9" s="8"/>
      <c r="T9" s="7">
        <f t="shared" si="18"/>
        <v>45663</v>
      </c>
      <c r="U9" s="8">
        <f t="shared" si="7"/>
        <v>45663</v>
      </c>
      <c r="W9" s="7">
        <f t="shared" si="18"/>
        <v>45694</v>
      </c>
      <c r="X9" s="8">
        <f t="shared" si="8"/>
        <v>45694</v>
      </c>
      <c r="Z9" s="7">
        <f t="shared" si="18"/>
        <v>45722</v>
      </c>
      <c r="AA9" s="8">
        <f t="shared" si="9"/>
        <v>45722</v>
      </c>
      <c r="AC9" s="7">
        <f t="shared" si="18"/>
        <v>45753</v>
      </c>
      <c r="AD9" s="8">
        <f t="shared" si="10"/>
        <v>45753</v>
      </c>
      <c r="AF9" s="7">
        <f t="shared" si="18"/>
        <v>45783</v>
      </c>
      <c r="AG9" s="8">
        <f t="shared" si="11"/>
        <v>45783</v>
      </c>
      <c r="AI9" s="7">
        <f t="shared" si="18"/>
        <v>45814</v>
      </c>
      <c r="AJ9" s="8">
        <f t="shared" si="12"/>
        <v>45814</v>
      </c>
    </row>
    <row r="10" spans="2:36">
      <c r="B10" s="7">
        <f t="shared" si="13"/>
        <v>45480</v>
      </c>
      <c r="C10" s="8">
        <f t="shared" si="0"/>
        <v>45480</v>
      </c>
      <c r="D10" s="8"/>
      <c r="E10" s="7">
        <f t="shared" si="14"/>
        <v>45511</v>
      </c>
      <c r="F10" s="8">
        <f t="shared" si="1"/>
        <v>45511</v>
      </c>
      <c r="G10" s="1"/>
      <c r="H10" s="7">
        <f t="shared" si="15"/>
        <v>45542</v>
      </c>
      <c r="I10" s="8">
        <f t="shared" ref="I10" si="22">IF(MONTH(H10)=MONTH($H$2),H10,"")</f>
        <v>45542</v>
      </c>
      <c r="J10" s="1"/>
      <c r="K10" s="7">
        <f t="shared" si="18"/>
        <v>45572</v>
      </c>
      <c r="L10" s="8">
        <f t="shared" si="3"/>
        <v>45572</v>
      </c>
      <c r="M10" s="1"/>
      <c r="N10" s="7">
        <f t="shared" si="18"/>
        <v>45603</v>
      </c>
      <c r="O10" s="8">
        <f t="shared" si="5"/>
        <v>45603</v>
      </c>
      <c r="P10" s="8"/>
      <c r="Q10" s="7">
        <f t="shared" si="18"/>
        <v>45633</v>
      </c>
      <c r="R10" s="8">
        <f t="shared" si="6"/>
        <v>45633</v>
      </c>
      <c r="S10" s="8"/>
      <c r="T10" s="7">
        <f t="shared" si="18"/>
        <v>45664</v>
      </c>
      <c r="U10" s="8">
        <f t="shared" si="7"/>
        <v>45664</v>
      </c>
      <c r="W10" s="7">
        <f t="shared" si="18"/>
        <v>45695</v>
      </c>
      <c r="X10" s="8">
        <f t="shared" si="8"/>
        <v>45695</v>
      </c>
      <c r="Z10" s="7">
        <f t="shared" si="18"/>
        <v>45723</v>
      </c>
      <c r="AA10" s="8">
        <f t="shared" si="9"/>
        <v>45723</v>
      </c>
      <c r="AC10" s="7">
        <f t="shared" si="18"/>
        <v>45754</v>
      </c>
      <c r="AD10" s="8">
        <f t="shared" si="10"/>
        <v>45754</v>
      </c>
      <c r="AF10" s="7">
        <f t="shared" si="18"/>
        <v>45784</v>
      </c>
      <c r="AG10" s="8">
        <f t="shared" si="11"/>
        <v>45784</v>
      </c>
      <c r="AI10" s="7">
        <f t="shared" si="18"/>
        <v>45815</v>
      </c>
      <c r="AJ10" s="8">
        <f t="shared" si="12"/>
        <v>45815</v>
      </c>
    </row>
    <row r="11" spans="2:36">
      <c r="B11" s="7">
        <f t="shared" si="13"/>
        <v>45481</v>
      </c>
      <c r="C11" s="8">
        <f t="shared" si="0"/>
        <v>45481</v>
      </c>
      <c r="D11" s="8"/>
      <c r="E11" s="7">
        <f t="shared" si="14"/>
        <v>45512</v>
      </c>
      <c r="F11" s="8">
        <f t="shared" si="1"/>
        <v>45512</v>
      </c>
      <c r="G11" s="1"/>
      <c r="H11" s="7">
        <f t="shared" si="15"/>
        <v>45543</v>
      </c>
      <c r="I11" s="8">
        <f t="shared" ref="I11" si="23">IF(MONTH(H11)=MONTH($H$2),H11,"")</f>
        <v>45543</v>
      </c>
      <c r="J11" s="1"/>
      <c r="K11" s="7">
        <f t="shared" si="18"/>
        <v>45573</v>
      </c>
      <c r="L11" s="8">
        <f t="shared" si="3"/>
        <v>45573</v>
      </c>
      <c r="M11" s="1"/>
      <c r="N11" s="7">
        <f t="shared" si="18"/>
        <v>45604</v>
      </c>
      <c r="O11" s="8">
        <f t="shared" si="5"/>
        <v>45604</v>
      </c>
      <c r="P11" s="8"/>
      <c r="Q11" s="7">
        <f t="shared" si="18"/>
        <v>45634</v>
      </c>
      <c r="R11" s="8">
        <f t="shared" si="6"/>
        <v>45634</v>
      </c>
      <c r="S11" s="8"/>
      <c r="T11" s="7">
        <f t="shared" si="18"/>
        <v>45665</v>
      </c>
      <c r="U11" s="8">
        <f t="shared" si="7"/>
        <v>45665</v>
      </c>
      <c r="W11" s="7">
        <f t="shared" si="18"/>
        <v>45696</v>
      </c>
      <c r="X11" s="8">
        <f t="shared" si="8"/>
        <v>45696</v>
      </c>
      <c r="Z11" s="7">
        <f t="shared" si="18"/>
        <v>45724</v>
      </c>
      <c r="AA11" s="8">
        <f t="shared" si="9"/>
        <v>45724</v>
      </c>
      <c r="AC11" s="7">
        <f t="shared" si="18"/>
        <v>45755</v>
      </c>
      <c r="AD11" s="8">
        <f t="shared" si="10"/>
        <v>45755</v>
      </c>
      <c r="AF11" s="7">
        <f t="shared" si="18"/>
        <v>45785</v>
      </c>
      <c r="AG11" s="8">
        <f t="shared" si="11"/>
        <v>45785</v>
      </c>
      <c r="AI11" s="7">
        <f t="shared" si="18"/>
        <v>45816</v>
      </c>
      <c r="AJ11" s="8">
        <f t="shared" si="12"/>
        <v>45816</v>
      </c>
    </row>
    <row r="12" spans="2:36">
      <c r="B12" s="7">
        <f t="shared" si="13"/>
        <v>45482</v>
      </c>
      <c r="C12" s="8">
        <f t="shared" si="0"/>
        <v>45482</v>
      </c>
      <c r="D12" s="8"/>
      <c r="E12" s="7">
        <f t="shared" si="14"/>
        <v>45513</v>
      </c>
      <c r="F12" s="8">
        <f t="shared" si="1"/>
        <v>45513</v>
      </c>
      <c r="G12" s="1"/>
      <c r="H12" s="7">
        <f t="shared" si="15"/>
        <v>45544</v>
      </c>
      <c r="I12" s="8">
        <f t="shared" ref="I12" si="24">IF(MONTH(H12)=MONTH($H$2),H12,"")</f>
        <v>45544</v>
      </c>
      <c r="J12" s="1"/>
      <c r="K12" s="7">
        <f t="shared" si="18"/>
        <v>45574</v>
      </c>
      <c r="L12" s="8">
        <f t="shared" si="3"/>
        <v>45574</v>
      </c>
      <c r="M12" s="1"/>
      <c r="N12" s="7">
        <f t="shared" si="18"/>
        <v>45605</v>
      </c>
      <c r="O12" s="8">
        <f t="shared" si="5"/>
        <v>45605</v>
      </c>
      <c r="P12" s="8"/>
      <c r="Q12" s="7">
        <f t="shared" si="18"/>
        <v>45635</v>
      </c>
      <c r="R12" s="8">
        <f t="shared" si="6"/>
        <v>45635</v>
      </c>
      <c r="S12" s="8"/>
      <c r="T12" s="7">
        <f t="shared" si="18"/>
        <v>45666</v>
      </c>
      <c r="U12" s="8">
        <f t="shared" si="7"/>
        <v>45666</v>
      </c>
      <c r="W12" s="7">
        <f t="shared" si="18"/>
        <v>45697</v>
      </c>
      <c r="X12" s="8">
        <f t="shared" si="8"/>
        <v>45697</v>
      </c>
      <c r="Z12" s="7">
        <f t="shared" si="18"/>
        <v>45725</v>
      </c>
      <c r="AA12" s="8">
        <f t="shared" si="9"/>
        <v>45725</v>
      </c>
      <c r="AC12" s="7">
        <f t="shared" si="18"/>
        <v>45756</v>
      </c>
      <c r="AD12" s="8">
        <f t="shared" si="10"/>
        <v>45756</v>
      </c>
      <c r="AF12" s="7">
        <f t="shared" si="18"/>
        <v>45786</v>
      </c>
      <c r="AG12" s="8">
        <f t="shared" si="11"/>
        <v>45786</v>
      </c>
      <c r="AI12" s="7">
        <f t="shared" si="18"/>
        <v>45817</v>
      </c>
      <c r="AJ12" s="8">
        <f t="shared" si="12"/>
        <v>45817</v>
      </c>
    </row>
    <row r="13" spans="2:36">
      <c r="B13" s="7">
        <f t="shared" si="13"/>
        <v>45483</v>
      </c>
      <c r="C13" s="8">
        <f t="shared" si="0"/>
        <v>45483</v>
      </c>
      <c r="D13" s="8"/>
      <c r="E13" s="7">
        <f t="shared" si="14"/>
        <v>45514</v>
      </c>
      <c r="F13" s="8">
        <f t="shared" si="1"/>
        <v>45514</v>
      </c>
      <c r="G13" s="1"/>
      <c r="H13" s="7">
        <f t="shared" si="15"/>
        <v>45545</v>
      </c>
      <c r="I13" s="8">
        <f t="shared" ref="I13" si="25">IF(MONTH(H13)=MONTH($H$2),H13,"")</f>
        <v>45545</v>
      </c>
      <c r="J13" s="1"/>
      <c r="K13" s="7">
        <f t="shared" si="18"/>
        <v>45575</v>
      </c>
      <c r="L13" s="8">
        <f t="shared" si="3"/>
        <v>45575</v>
      </c>
      <c r="M13" s="1"/>
      <c r="N13" s="7">
        <f t="shared" si="18"/>
        <v>45606</v>
      </c>
      <c r="O13" s="8">
        <f t="shared" si="5"/>
        <v>45606</v>
      </c>
      <c r="P13" s="8"/>
      <c r="Q13" s="7">
        <f t="shared" si="18"/>
        <v>45636</v>
      </c>
      <c r="R13" s="8">
        <f t="shared" si="6"/>
        <v>45636</v>
      </c>
      <c r="S13" s="8"/>
      <c r="T13" s="7">
        <f t="shared" si="18"/>
        <v>45667</v>
      </c>
      <c r="U13" s="8">
        <f t="shared" si="7"/>
        <v>45667</v>
      </c>
      <c r="W13" s="7">
        <f t="shared" si="18"/>
        <v>45698</v>
      </c>
      <c r="X13" s="8">
        <f t="shared" si="8"/>
        <v>45698</v>
      </c>
      <c r="Z13" s="7">
        <f t="shared" si="18"/>
        <v>45726</v>
      </c>
      <c r="AA13" s="8">
        <f t="shared" si="9"/>
        <v>45726</v>
      </c>
      <c r="AC13" s="7">
        <f t="shared" si="18"/>
        <v>45757</v>
      </c>
      <c r="AD13" s="8">
        <f t="shared" si="10"/>
        <v>45757</v>
      </c>
      <c r="AF13" s="7">
        <f t="shared" si="18"/>
        <v>45787</v>
      </c>
      <c r="AG13" s="8">
        <f t="shared" si="11"/>
        <v>45787</v>
      </c>
      <c r="AI13" s="7">
        <f t="shared" si="18"/>
        <v>45818</v>
      </c>
      <c r="AJ13" s="8">
        <f t="shared" si="12"/>
        <v>45818</v>
      </c>
    </row>
    <row r="14" spans="2:36">
      <c r="B14" s="7">
        <f t="shared" si="13"/>
        <v>45484</v>
      </c>
      <c r="C14" s="8">
        <f t="shared" si="0"/>
        <v>45484</v>
      </c>
      <c r="D14" s="8"/>
      <c r="E14" s="7">
        <f t="shared" si="14"/>
        <v>45515</v>
      </c>
      <c r="F14" s="8">
        <f t="shared" si="1"/>
        <v>45515</v>
      </c>
      <c r="G14" s="1"/>
      <c r="H14" s="7">
        <f t="shared" si="15"/>
        <v>45546</v>
      </c>
      <c r="I14" s="8">
        <f t="shared" ref="I14" si="26">IF(MONTH(H14)=MONTH($H$2),H14,"")</f>
        <v>45546</v>
      </c>
      <c r="J14" s="1"/>
      <c r="K14" s="7">
        <f t="shared" si="18"/>
        <v>45576</v>
      </c>
      <c r="L14" s="8">
        <f t="shared" si="3"/>
        <v>45576</v>
      </c>
      <c r="M14" s="1"/>
      <c r="N14" s="7">
        <f t="shared" si="18"/>
        <v>45607</v>
      </c>
      <c r="O14" s="8">
        <f t="shared" si="5"/>
        <v>45607</v>
      </c>
      <c r="P14" s="8"/>
      <c r="Q14" s="7">
        <f t="shared" si="18"/>
        <v>45637</v>
      </c>
      <c r="R14" s="8">
        <f t="shared" si="6"/>
        <v>45637</v>
      </c>
      <c r="S14" s="8"/>
      <c r="T14" s="7">
        <f t="shared" si="18"/>
        <v>45668</v>
      </c>
      <c r="U14" s="8">
        <f t="shared" si="7"/>
        <v>45668</v>
      </c>
      <c r="W14" s="7">
        <f t="shared" si="18"/>
        <v>45699</v>
      </c>
      <c r="X14" s="8">
        <f t="shared" si="8"/>
        <v>45699</v>
      </c>
      <c r="Z14" s="7">
        <f t="shared" si="18"/>
        <v>45727</v>
      </c>
      <c r="AA14" s="8">
        <f t="shared" si="9"/>
        <v>45727</v>
      </c>
      <c r="AC14" s="7">
        <f t="shared" si="18"/>
        <v>45758</v>
      </c>
      <c r="AD14" s="8">
        <f t="shared" si="10"/>
        <v>45758</v>
      </c>
      <c r="AF14" s="7">
        <f t="shared" si="18"/>
        <v>45788</v>
      </c>
      <c r="AG14" s="8">
        <f t="shared" si="11"/>
        <v>45788</v>
      </c>
      <c r="AI14" s="7">
        <f t="shared" si="18"/>
        <v>45819</v>
      </c>
      <c r="AJ14" s="8">
        <f t="shared" si="12"/>
        <v>45819</v>
      </c>
    </row>
    <row r="15" spans="2:36">
      <c r="B15" s="7">
        <f t="shared" si="13"/>
        <v>45485</v>
      </c>
      <c r="C15" s="8">
        <f t="shared" si="0"/>
        <v>45485</v>
      </c>
      <c r="D15" s="8"/>
      <c r="E15" s="7">
        <f t="shared" si="14"/>
        <v>45516</v>
      </c>
      <c r="F15" s="8">
        <f t="shared" si="1"/>
        <v>45516</v>
      </c>
      <c r="G15" s="1"/>
      <c r="H15" s="7">
        <f t="shared" si="15"/>
        <v>45547</v>
      </c>
      <c r="I15" s="8">
        <f t="shared" ref="I15" si="27">IF(MONTH(H15)=MONTH($H$2),H15,"")</f>
        <v>45547</v>
      </c>
      <c r="J15" s="1"/>
      <c r="K15" s="7">
        <f t="shared" si="18"/>
        <v>45577</v>
      </c>
      <c r="L15" s="8">
        <f t="shared" si="3"/>
        <v>45577</v>
      </c>
      <c r="M15" s="1"/>
      <c r="N15" s="7">
        <f t="shared" si="18"/>
        <v>45608</v>
      </c>
      <c r="O15" s="8">
        <f t="shared" si="5"/>
        <v>45608</v>
      </c>
      <c r="P15" s="8"/>
      <c r="Q15" s="7">
        <f t="shared" si="18"/>
        <v>45638</v>
      </c>
      <c r="R15" s="8">
        <f t="shared" si="6"/>
        <v>45638</v>
      </c>
      <c r="S15" s="8"/>
      <c r="T15" s="7">
        <f t="shared" si="18"/>
        <v>45669</v>
      </c>
      <c r="U15" s="8">
        <f t="shared" si="7"/>
        <v>45669</v>
      </c>
      <c r="W15" s="7">
        <f t="shared" si="18"/>
        <v>45700</v>
      </c>
      <c r="X15" s="8">
        <f t="shared" si="8"/>
        <v>45700</v>
      </c>
      <c r="Z15" s="7">
        <f t="shared" si="18"/>
        <v>45728</v>
      </c>
      <c r="AA15" s="8">
        <f t="shared" si="9"/>
        <v>45728</v>
      </c>
      <c r="AC15" s="7">
        <f t="shared" si="18"/>
        <v>45759</v>
      </c>
      <c r="AD15" s="8">
        <f t="shared" si="10"/>
        <v>45759</v>
      </c>
      <c r="AF15" s="7">
        <f t="shared" si="18"/>
        <v>45789</v>
      </c>
      <c r="AG15" s="8">
        <f t="shared" si="11"/>
        <v>45789</v>
      </c>
      <c r="AI15" s="7">
        <f t="shared" si="18"/>
        <v>45820</v>
      </c>
      <c r="AJ15" s="8">
        <f t="shared" si="12"/>
        <v>45820</v>
      </c>
    </row>
    <row r="16" spans="2:36">
      <c r="B16" s="7">
        <f t="shared" si="13"/>
        <v>45486</v>
      </c>
      <c r="C16" s="8">
        <f t="shared" si="0"/>
        <v>45486</v>
      </c>
      <c r="D16" s="8"/>
      <c r="E16" s="7">
        <f t="shared" si="14"/>
        <v>45517</v>
      </c>
      <c r="F16" s="8">
        <f t="shared" si="1"/>
        <v>45517</v>
      </c>
      <c r="G16" s="1"/>
      <c r="H16" s="7">
        <f t="shared" si="15"/>
        <v>45548</v>
      </c>
      <c r="I16" s="8">
        <f t="shared" ref="I16" si="28">IF(MONTH(H16)=MONTH($H$2),H16,"")</f>
        <v>45548</v>
      </c>
      <c r="J16" s="1"/>
      <c r="K16" s="7">
        <f t="shared" si="18"/>
        <v>45578</v>
      </c>
      <c r="L16" s="8">
        <f t="shared" si="3"/>
        <v>45578</v>
      </c>
      <c r="M16" s="1"/>
      <c r="N16" s="7">
        <f t="shared" si="18"/>
        <v>45609</v>
      </c>
      <c r="O16" s="8">
        <f t="shared" si="5"/>
        <v>45609</v>
      </c>
      <c r="P16" s="8"/>
      <c r="Q16" s="7">
        <f t="shared" si="18"/>
        <v>45639</v>
      </c>
      <c r="R16" s="8">
        <f t="shared" si="6"/>
        <v>45639</v>
      </c>
      <c r="S16" s="8"/>
      <c r="T16" s="7">
        <f t="shared" si="18"/>
        <v>45670</v>
      </c>
      <c r="U16" s="8">
        <f t="shared" si="7"/>
        <v>45670</v>
      </c>
      <c r="W16" s="7">
        <f t="shared" si="18"/>
        <v>45701</v>
      </c>
      <c r="X16" s="8">
        <f t="shared" si="8"/>
        <v>45701</v>
      </c>
      <c r="Z16" s="7">
        <f t="shared" si="18"/>
        <v>45729</v>
      </c>
      <c r="AA16" s="8">
        <f t="shared" si="9"/>
        <v>45729</v>
      </c>
      <c r="AC16" s="7">
        <f t="shared" si="18"/>
        <v>45760</v>
      </c>
      <c r="AD16" s="8">
        <f t="shared" si="10"/>
        <v>45760</v>
      </c>
      <c r="AF16" s="7">
        <f t="shared" si="18"/>
        <v>45790</v>
      </c>
      <c r="AG16" s="8">
        <f t="shared" si="11"/>
        <v>45790</v>
      </c>
      <c r="AI16" s="7">
        <f t="shared" si="18"/>
        <v>45821</v>
      </c>
      <c r="AJ16" s="8">
        <f t="shared" si="12"/>
        <v>45821</v>
      </c>
    </row>
    <row r="17" spans="2:36">
      <c r="B17" s="7">
        <f t="shared" si="13"/>
        <v>45487</v>
      </c>
      <c r="C17" s="8">
        <f t="shared" si="0"/>
        <v>45487</v>
      </c>
      <c r="D17" s="8"/>
      <c r="E17" s="7">
        <f t="shared" si="14"/>
        <v>45518</v>
      </c>
      <c r="F17" s="8">
        <f t="shared" si="1"/>
        <v>45518</v>
      </c>
      <c r="G17" s="1"/>
      <c r="H17" s="7">
        <f t="shared" si="15"/>
        <v>45549</v>
      </c>
      <c r="I17" s="8">
        <f t="shared" ref="I17" si="29">IF(MONTH(H17)=MONTH($H$2),H17,"")</f>
        <v>45549</v>
      </c>
      <c r="J17" s="1"/>
      <c r="K17" s="7">
        <f t="shared" si="18"/>
        <v>45579</v>
      </c>
      <c r="L17" s="8">
        <f t="shared" si="3"/>
        <v>45579</v>
      </c>
      <c r="M17" s="1"/>
      <c r="N17" s="7">
        <f t="shared" si="18"/>
        <v>45610</v>
      </c>
      <c r="O17" s="8">
        <f t="shared" si="5"/>
        <v>45610</v>
      </c>
      <c r="P17" s="8"/>
      <c r="Q17" s="7">
        <f t="shared" si="18"/>
        <v>45640</v>
      </c>
      <c r="R17" s="8">
        <f t="shared" si="6"/>
        <v>45640</v>
      </c>
      <c r="S17" s="8"/>
      <c r="T17" s="7">
        <f t="shared" si="18"/>
        <v>45671</v>
      </c>
      <c r="U17" s="8">
        <f t="shared" si="7"/>
        <v>45671</v>
      </c>
      <c r="W17" s="7">
        <f t="shared" si="18"/>
        <v>45702</v>
      </c>
      <c r="X17" s="8">
        <f t="shared" si="8"/>
        <v>45702</v>
      </c>
      <c r="Z17" s="7">
        <f t="shared" si="18"/>
        <v>45730</v>
      </c>
      <c r="AA17" s="8">
        <f t="shared" si="9"/>
        <v>45730</v>
      </c>
      <c r="AC17" s="7">
        <f t="shared" si="18"/>
        <v>45761</v>
      </c>
      <c r="AD17" s="8">
        <f t="shared" si="10"/>
        <v>45761</v>
      </c>
      <c r="AF17" s="7">
        <f t="shared" si="18"/>
        <v>45791</v>
      </c>
      <c r="AG17" s="8">
        <f t="shared" si="11"/>
        <v>45791</v>
      </c>
      <c r="AI17" s="7">
        <f t="shared" si="18"/>
        <v>45822</v>
      </c>
      <c r="AJ17" s="8">
        <f t="shared" si="12"/>
        <v>45822</v>
      </c>
    </row>
    <row r="18" spans="2:36">
      <c r="B18" s="7">
        <f t="shared" si="13"/>
        <v>45488</v>
      </c>
      <c r="C18" s="8">
        <f t="shared" si="0"/>
        <v>45488</v>
      </c>
      <c r="D18" s="8"/>
      <c r="E18" s="7">
        <f t="shared" si="14"/>
        <v>45519</v>
      </c>
      <c r="F18" s="8">
        <f t="shared" si="1"/>
        <v>45519</v>
      </c>
      <c r="G18" s="1"/>
      <c r="H18" s="7">
        <f t="shared" si="15"/>
        <v>45550</v>
      </c>
      <c r="I18" s="8">
        <f t="shared" ref="I18" si="30">IF(MONTH(H18)=MONTH($H$2),H18,"")</f>
        <v>45550</v>
      </c>
      <c r="J18" s="1"/>
      <c r="K18" s="7">
        <f t="shared" si="18"/>
        <v>45580</v>
      </c>
      <c r="L18" s="8">
        <f t="shared" si="3"/>
        <v>45580</v>
      </c>
      <c r="M18" s="1"/>
      <c r="N18" s="7">
        <f t="shared" si="18"/>
        <v>45611</v>
      </c>
      <c r="O18" s="8">
        <f t="shared" si="5"/>
        <v>45611</v>
      </c>
      <c r="P18" s="8"/>
      <c r="Q18" s="7">
        <f t="shared" si="18"/>
        <v>45641</v>
      </c>
      <c r="R18" s="8">
        <f t="shared" si="6"/>
        <v>45641</v>
      </c>
      <c r="S18" s="8"/>
      <c r="T18" s="7">
        <f t="shared" si="18"/>
        <v>45672</v>
      </c>
      <c r="U18" s="8">
        <f t="shared" si="7"/>
        <v>45672</v>
      </c>
      <c r="W18" s="7">
        <f t="shared" si="18"/>
        <v>45703</v>
      </c>
      <c r="X18" s="8">
        <f t="shared" si="8"/>
        <v>45703</v>
      </c>
      <c r="Z18" s="7">
        <f t="shared" si="18"/>
        <v>45731</v>
      </c>
      <c r="AA18" s="8">
        <f t="shared" si="9"/>
        <v>45731</v>
      </c>
      <c r="AC18" s="7">
        <f t="shared" si="18"/>
        <v>45762</v>
      </c>
      <c r="AD18" s="8">
        <f t="shared" si="10"/>
        <v>45762</v>
      </c>
      <c r="AF18" s="7">
        <f t="shared" si="18"/>
        <v>45792</v>
      </c>
      <c r="AG18" s="8">
        <f t="shared" si="11"/>
        <v>45792</v>
      </c>
      <c r="AI18" s="7">
        <f t="shared" si="18"/>
        <v>45823</v>
      </c>
      <c r="AJ18" s="8">
        <f t="shared" si="12"/>
        <v>45823</v>
      </c>
    </row>
    <row r="19" spans="2:36">
      <c r="B19" s="7">
        <f t="shared" si="13"/>
        <v>45489</v>
      </c>
      <c r="C19" s="8">
        <f t="shared" si="0"/>
        <v>45489</v>
      </c>
      <c r="D19" s="8"/>
      <c r="E19" s="7">
        <f t="shared" si="14"/>
        <v>45520</v>
      </c>
      <c r="F19" s="8">
        <f t="shared" si="1"/>
        <v>45520</v>
      </c>
      <c r="G19" s="1"/>
      <c r="H19" s="7">
        <f t="shared" si="15"/>
        <v>45551</v>
      </c>
      <c r="I19" s="8">
        <f t="shared" ref="I19" si="31">IF(MONTH(H19)=MONTH($H$2),H19,"")</f>
        <v>45551</v>
      </c>
      <c r="J19" s="1"/>
      <c r="K19" s="7">
        <f t="shared" si="18"/>
        <v>45581</v>
      </c>
      <c r="L19" s="8">
        <f t="shared" si="3"/>
        <v>45581</v>
      </c>
      <c r="M19" s="1"/>
      <c r="N19" s="7">
        <f t="shared" si="18"/>
        <v>45612</v>
      </c>
      <c r="O19" s="8">
        <f t="shared" si="5"/>
        <v>45612</v>
      </c>
      <c r="P19" s="8"/>
      <c r="Q19" s="7">
        <f t="shared" si="18"/>
        <v>45642</v>
      </c>
      <c r="R19" s="8">
        <f t="shared" si="6"/>
        <v>45642</v>
      </c>
      <c r="S19" s="8"/>
      <c r="T19" s="7">
        <f t="shared" si="18"/>
        <v>45673</v>
      </c>
      <c r="U19" s="8">
        <f t="shared" si="7"/>
        <v>45673</v>
      </c>
      <c r="W19" s="7">
        <f t="shared" si="18"/>
        <v>45704</v>
      </c>
      <c r="X19" s="8">
        <f t="shared" si="8"/>
        <v>45704</v>
      </c>
      <c r="Z19" s="7">
        <f t="shared" si="18"/>
        <v>45732</v>
      </c>
      <c r="AA19" s="8">
        <f t="shared" si="9"/>
        <v>45732</v>
      </c>
      <c r="AC19" s="7">
        <f t="shared" si="18"/>
        <v>45763</v>
      </c>
      <c r="AD19" s="8">
        <f t="shared" si="10"/>
        <v>45763</v>
      </c>
      <c r="AF19" s="7">
        <f t="shared" si="18"/>
        <v>45793</v>
      </c>
      <c r="AG19" s="8">
        <f t="shared" si="11"/>
        <v>45793</v>
      </c>
      <c r="AI19" s="7">
        <f t="shared" si="18"/>
        <v>45824</v>
      </c>
      <c r="AJ19" s="8">
        <f t="shared" si="12"/>
        <v>45824</v>
      </c>
    </row>
    <row r="20" spans="2:36">
      <c r="B20" s="7">
        <f t="shared" si="13"/>
        <v>45490</v>
      </c>
      <c r="C20" s="8">
        <f t="shared" si="0"/>
        <v>45490</v>
      </c>
      <c r="D20" s="8"/>
      <c r="E20" s="7">
        <f t="shared" si="14"/>
        <v>45521</v>
      </c>
      <c r="F20" s="8">
        <f t="shared" si="1"/>
        <v>45521</v>
      </c>
      <c r="G20" s="1"/>
      <c r="H20" s="7">
        <f t="shared" si="15"/>
        <v>45552</v>
      </c>
      <c r="I20" s="8">
        <f t="shared" ref="I20" si="32">IF(MONTH(H20)=MONTH($H$2),H20,"")</f>
        <v>45552</v>
      </c>
      <c r="J20" s="1"/>
      <c r="K20" s="7">
        <f t="shared" si="18"/>
        <v>45582</v>
      </c>
      <c r="L20" s="8">
        <f t="shared" si="3"/>
        <v>45582</v>
      </c>
      <c r="M20" s="1"/>
      <c r="N20" s="7">
        <f t="shared" si="18"/>
        <v>45613</v>
      </c>
      <c r="O20" s="8">
        <f t="shared" si="5"/>
        <v>45613</v>
      </c>
      <c r="P20" s="8"/>
      <c r="Q20" s="7">
        <f t="shared" si="18"/>
        <v>45643</v>
      </c>
      <c r="R20" s="8">
        <f t="shared" si="6"/>
        <v>45643</v>
      </c>
      <c r="S20" s="8"/>
      <c r="T20" s="7">
        <f t="shared" si="18"/>
        <v>45674</v>
      </c>
      <c r="U20" s="8">
        <f t="shared" si="7"/>
        <v>45674</v>
      </c>
      <c r="W20" s="7">
        <f t="shared" si="18"/>
        <v>45705</v>
      </c>
      <c r="X20" s="8">
        <f t="shared" si="8"/>
        <v>45705</v>
      </c>
      <c r="Z20" s="7">
        <f t="shared" si="18"/>
        <v>45733</v>
      </c>
      <c r="AA20" s="8">
        <f t="shared" si="9"/>
        <v>45733</v>
      </c>
      <c r="AC20" s="7">
        <f t="shared" si="18"/>
        <v>45764</v>
      </c>
      <c r="AD20" s="8">
        <f t="shared" si="10"/>
        <v>45764</v>
      </c>
      <c r="AF20" s="7">
        <f t="shared" si="18"/>
        <v>45794</v>
      </c>
      <c r="AG20" s="8">
        <f t="shared" si="11"/>
        <v>45794</v>
      </c>
      <c r="AI20" s="7">
        <f t="shared" si="18"/>
        <v>45825</v>
      </c>
      <c r="AJ20" s="8">
        <f t="shared" si="12"/>
        <v>45825</v>
      </c>
    </row>
    <row r="21" spans="2:36">
      <c r="B21" s="7">
        <f t="shared" si="13"/>
        <v>45491</v>
      </c>
      <c r="C21" s="8">
        <f t="shared" si="0"/>
        <v>45491</v>
      </c>
      <c r="D21" s="8"/>
      <c r="E21" s="7">
        <f t="shared" si="14"/>
        <v>45522</v>
      </c>
      <c r="F21" s="8">
        <f t="shared" si="1"/>
        <v>45522</v>
      </c>
      <c r="G21" s="1"/>
      <c r="H21" s="7">
        <f t="shared" si="15"/>
        <v>45553</v>
      </c>
      <c r="I21" s="8">
        <f t="shared" ref="I21" si="33">IF(MONTH(H21)=MONTH($H$2),H21,"")</f>
        <v>45553</v>
      </c>
      <c r="J21" s="1"/>
      <c r="K21" s="7">
        <f t="shared" si="18"/>
        <v>45583</v>
      </c>
      <c r="L21" s="8">
        <f t="shared" si="3"/>
        <v>45583</v>
      </c>
      <c r="M21" s="1"/>
      <c r="N21" s="7">
        <f t="shared" si="18"/>
        <v>45614</v>
      </c>
      <c r="O21" s="8">
        <f t="shared" si="5"/>
        <v>45614</v>
      </c>
      <c r="P21" s="8"/>
      <c r="Q21" s="7">
        <f t="shared" si="18"/>
        <v>45644</v>
      </c>
      <c r="R21" s="8">
        <f t="shared" si="6"/>
        <v>45644</v>
      </c>
      <c r="S21" s="8"/>
      <c r="T21" s="7">
        <f t="shared" si="18"/>
        <v>45675</v>
      </c>
      <c r="U21" s="8">
        <f t="shared" si="7"/>
        <v>45675</v>
      </c>
      <c r="W21" s="7">
        <f t="shared" si="18"/>
        <v>45706</v>
      </c>
      <c r="X21" s="8">
        <f t="shared" si="8"/>
        <v>45706</v>
      </c>
      <c r="Z21" s="7">
        <f t="shared" si="18"/>
        <v>45734</v>
      </c>
      <c r="AA21" s="8">
        <f t="shared" si="9"/>
        <v>45734</v>
      </c>
      <c r="AC21" s="7">
        <f t="shared" si="18"/>
        <v>45765</v>
      </c>
      <c r="AD21" s="8">
        <f t="shared" si="10"/>
        <v>45765</v>
      </c>
      <c r="AF21" s="7">
        <f t="shared" si="18"/>
        <v>45795</v>
      </c>
      <c r="AG21" s="8">
        <f t="shared" si="11"/>
        <v>45795</v>
      </c>
      <c r="AI21" s="7">
        <f t="shared" si="18"/>
        <v>45826</v>
      </c>
      <c r="AJ21" s="8">
        <f t="shared" si="12"/>
        <v>45826</v>
      </c>
    </row>
    <row r="22" spans="2:36">
      <c r="B22" s="7">
        <f t="shared" si="13"/>
        <v>45492</v>
      </c>
      <c r="C22" s="8">
        <f t="shared" si="0"/>
        <v>45492</v>
      </c>
      <c r="D22" s="8"/>
      <c r="E22" s="7">
        <f t="shared" si="14"/>
        <v>45523</v>
      </c>
      <c r="F22" s="8">
        <f t="shared" si="1"/>
        <v>45523</v>
      </c>
      <c r="G22" s="1"/>
      <c r="H22" s="7">
        <f t="shared" si="15"/>
        <v>45554</v>
      </c>
      <c r="I22" s="8">
        <f t="shared" ref="I22" si="34">IF(MONTH(H22)=MONTH($H$2),H22,"")</f>
        <v>45554</v>
      </c>
      <c r="J22" s="1"/>
      <c r="K22" s="7">
        <f t="shared" si="18"/>
        <v>45584</v>
      </c>
      <c r="L22" s="8">
        <f t="shared" si="3"/>
        <v>45584</v>
      </c>
      <c r="M22" s="1"/>
      <c r="N22" s="7">
        <f t="shared" si="18"/>
        <v>45615</v>
      </c>
      <c r="O22" s="8">
        <f t="shared" si="5"/>
        <v>45615</v>
      </c>
      <c r="P22" s="8"/>
      <c r="Q22" s="7">
        <f t="shared" si="18"/>
        <v>45645</v>
      </c>
      <c r="R22" s="8">
        <f t="shared" si="6"/>
        <v>45645</v>
      </c>
      <c r="S22" s="8"/>
      <c r="T22" s="7">
        <f t="shared" si="18"/>
        <v>45676</v>
      </c>
      <c r="U22" s="8">
        <f t="shared" si="7"/>
        <v>45676</v>
      </c>
      <c r="W22" s="7">
        <f t="shared" si="18"/>
        <v>45707</v>
      </c>
      <c r="X22" s="8">
        <f t="shared" si="8"/>
        <v>45707</v>
      </c>
      <c r="Z22" s="7">
        <f t="shared" si="18"/>
        <v>45735</v>
      </c>
      <c r="AA22" s="8">
        <f t="shared" si="9"/>
        <v>45735</v>
      </c>
      <c r="AC22" s="7">
        <f t="shared" si="18"/>
        <v>45766</v>
      </c>
      <c r="AD22" s="8">
        <f t="shared" si="10"/>
        <v>45766</v>
      </c>
      <c r="AF22" s="7">
        <f t="shared" si="18"/>
        <v>45796</v>
      </c>
      <c r="AG22" s="8">
        <f t="shared" si="11"/>
        <v>45796</v>
      </c>
      <c r="AI22" s="7">
        <f t="shared" si="18"/>
        <v>45827</v>
      </c>
      <c r="AJ22" s="8">
        <f t="shared" si="12"/>
        <v>45827</v>
      </c>
    </row>
    <row r="23" spans="2:36">
      <c r="B23" s="7">
        <f t="shared" si="13"/>
        <v>45493</v>
      </c>
      <c r="C23" s="8">
        <f t="shared" si="0"/>
        <v>45493</v>
      </c>
      <c r="D23" s="8"/>
      <c r="E23" s="7">
        <f t="shared" si="14"/>
        <v>45524</v>
      </c>
      <c r="F23" s="8">
        <f t="shared" si="1"/>
        <v>45524</v>
      </c>
      <c r="G23" s="1"/>
      <c r="H23" s="7">
        <f t="shared" si="15"/>
        <v>45555</v>
      </c>
      <c r="I23" s="8">
        <f t="shared" ref="I23" si="35">IF(MONTH(H23)=MONTH($H$2),H23,"")</f>
        <v>45555</v>
      </c>
      <c r="J23" s="1"/>
      <c r="K23" s="7">
        <f t="shared" si="18"/>
        <v>45585</v>
      </c>
      <c r="L23" s="8">
        <f t="shared" si="3"/>
        <v>45585</v>
      </c>
      <c r="M23" s="1"/>
      <c r="N23" s="7">
        <f t="shared" si="18"/>
        <v>45616</v>
      </c>
      <c r="O23" s="8">
        <f t="shared" si="5"/>
        <v>45616</v>
      </c>
      <c r="P23" s="8"/>
      <c r="Q23" s="7">
        <f t="shared" si="18"/>
        <v>45646</v>
      </c>
      <c r="R23" s="8">
        <f t="shared" si="6"/>
        <v>45646</v>
      </c>
      <c r="S23" s="8"/>
      <c r="T23" s="7">
        <f t="shared" si="18"/>
        <v>45677</v>
      </c>
      <c r="U23" s="8">
        <f t="shared" si="7"/>
        <v>45677</v>
      </c>
      <c r="W23" s="7">
        <f t="shared" si="18"/>
        <v>45708</v>
      </c>
      <c r="X23" s="8">
        <f t="shared" si="8"/>
        <v>45708</v>
      </c>
      <c r="Z23" s="7">
        <f t="shared" si="18"/>
        <v>45736</v>
      </c>
      <c r="AA23" s="8">
        <f t="shared" si="9"/>
        <v>45736</v>
      </c>
      <c r="AC23" s="7">
        <f t="shared" si="18"/>
        <v>45767</v>
      </c>
      <c r="AD23" s="8">
        <f t="shared" si="10"/>
        <v>45767</v>
      </c>
      <c r="AF23" s="7">
        <f t="shared" si="18"/>
        <v>45797</v>
      </c>
      <c r="AG23" s="8">
        <f t="shared" si="11"/>
        <v>45797</v>
      </c>
      <c r="AI23" s="7">
        <f t="shared" si="18"/>
        <v>45828</v>
      </c>
      <c r="AJ23" s="8">
        <f t="shared" si="12"/>
        <v>45828</v>
      </c>
    </row>
    <row r="24" spans="2:36">
      <c r="B24" s="7">
        <f t="shared" si="13"/>
        <v>45494</v>
      </c>
      <c r="C24" s="8">
        <f t="shared" si="0"/>
        <v>45494</v>
      </c>
      <c r="D24" s="8"/>
      <c r="E24" s="7">
        <f t="shared" si="14"/>
        <v>45525</v>
      </c>
      <c r="F24" s="8">
        <f t="shared" si="1"/>
        <v>45525</v>
      </c>
      <c r="G24" s="1"/>
      <c r="H24" s="7">
        <f t="shared" si="15"/>
        <v>45556</v>
      </c>
      <c r="I24" s="8">
        <f t="shared" ref="I24" si="36">IF(MONTH(H24)=MONTH($H$2),H24,"")</f>
        <v>45556</v>
      </c>
      <c r="J24" s="1"/>
      <c r="K24" s="7">
        <f t="shared" si="18"/>
        <v>45586</v>
      </c>
      <c r="L24" s="8">
        <f t="shared" si="3"/>
        <v>45586</v>
      </c>
      <c r="M24" s="1"/>
      <c r="N24" s="7">
        <f t="shared" si="18"/>
        <v>45617</v>
      </c>
      <c r="O24" s="8">
        <f t="shared" si="5"/>
        <v>45617</v>
      </c>
      <c r="P24" s="8"/>
      <c r="Q24" s="7">
        <f t="shared" si="18"/>
        <v>45647</v>
      </c>
      <c r="R24" s="8">
        <f t="shared" si="6"/>
        <v>45647</v>
      </c>
      <c r="S24" s="8"/>
      <c r="T24" s="7">
        <f t="shared" si="18"/>
        <v>45678</v>
      </c>
      <c r="U24" s="8">
        <f t="shared" si="7"/>
        <v>45678</v>
      </c>
      <c r="W24" s="7">
        <f t="shared" si="18"/>
        <v>45709</v>
      </c>
      <c r="X24" s="8">
        <f t="shared" si="8"/>
        <v>45709</v>
      </c>
      <c r="Z24" s="7">
        <f t="shared" si="18"/>
        <v>45737</v>
      </c>
      <c r="AA24" s="8">
        <f t="shared" si="9"/>
        <v>45737</v>
      </c>
      <c r="AC24" s="7">
        <f t="shared" si="18"/>
        <v>45768</v>
      </c>
      <c r="AD24" s="8">
        <f t="shared" si="10"/>
        <v>45768</v>
      </c>
      <c r="AF24" s="7">
        <f t="shared" si="18"/>
        <v>45798</v>
      </c>
      <c r="AG24" s="8">
        <f t="shared" si="11"/>
        <v>45798</v>
      </c>
      <c r="AI24" s="7">
        <f t="shared" si="18"/>
        <v>45829</v>
      </c>
      <c r="AJ24" s="8">
        <f t="shared" si="12"/>
        <v>45829</v>
      </c>
    </row>
    <row r="25" spans="2:36">
      <c r="B25" s="7">
        <f t="shared" si="13"/>
        <v>45495</v>
      </c>
      <c r="C25" s="8">
        <f t="shared" si="0"/>
        <v>45495</v>
      </c>
      <c r="D25" s="8"/>
      <c r="E25" s="7">
        <f t="shared" si="14"/>
        <v>45526</v>
      </c>
      <c r="F25" s="8">
        <f t="shared" si="1"/>
        <v>45526</v>
      </c>
      <c r="G25" s="1"/>
      <c r="H25" s="7">
        <f t="shared" si="15"/>
        <v>45557</v>
      </c>
      <c r="I25" s="8">
        <f t="shared" ref="I25" si="37">IF(MONTH(H25)=MONTH($H$2),H25,"")</f>
        <v>45557</v>
      </c>
      <c r="J25" s="1"/>
      <c r="K25" s="7">
        <f t="shared" si="18"/>
        <v>45587</v>
      </c>
      <c r="L25" s="8">
        <f t="shared" si="3"/>
        <v>45587</v>
      </c>
      <c r="M25" s="1"/>
      <c r="N25" s="7">
        <f t="shared" si="18"/>
        <v>45618</v>
      </c>
      <c r="O25" s="8">
        <f t="shared" si="5"/>
        <v>45618</v>
      </c>
      <c r="P25" s="8"/>
      <c r="Q25" s="7">
        <f t="shared" si="18"/>
        <v>45648</v>
      </c>
      <c r="R25" s="8">
        <f t="shared" si="6"/>
        <v>45648</v>
      </c>
      <c r="S25" s="8"/>
      <c r="T25" s="7">
        <f t="shared" si="18"/>
        <v>45679</v>
      </c>
      <c r="U25" s="8">
        <f t="shared" si="7"/>
        <v>45679</v>
      </c>
      <c r="W25" s="7">
        <f t="shared" si="18"/>
        <v>45710</v>
      </c>
      <c r="X25" s="8">
        <f t="shared" si="8"/>
        <v>45710</v>
      </c>
      <c r="Z25" s="7">
        <f t="shared" si="18"/>
        <v>45738</v>
      </c>
      <c r="AA25" s="8">
        <f t="shared" si="9"/>
        <v>45738</v>
      </c>
      <c r="AC25" s="7">
        <f t="shared" si="18"/>
        <v>45769</v>
      </c>
      <c r="AD25" s="8">
        <f t="shared" si="10"/>
        <v>45769</v>
      </c>
      <c r="AF25" s="7">
        <f t="shared" si="18"/>
        <v>45799</v>
      </c>
      <c r="AG25" s="8">
        <f t="shared" si="11"/>
        <v>45799</v>
      </c>
      <c r="AI25" s="7">
        <f t="shared" si="18"/>
        <v>45830</v>
      </c>
      <c r="AJ25" s="8">
        <f t="shared" si="12"/>
        <v>45830</v>
      </c>
    </row>
    <row r="26" spans="2:36">
      <c r="B26" s="7">
        <f t="shared" si="13"/>
        <v>45496</v>
      </c>
      <c r="C26" s="8">
        <f t="shared" si="0"/>
        <v>45496</v>
      </c>
      <c r="D26" s="8"/>
      <c r="E26" s="7">
        <f t="shared" si="14"/>
        <v>45527</v>
      </c>
      <c r="F26" s="8">
        <f t="shared" si="1"/>
        <v>45527</v>
      </c>
      <c r="G26" s="1"/>
      <c r="H26" s="7">
        <f t="shared" si="15"/>
        <v>45558</v>
      </c>
      <c r="I26" s="8">
        <f t="shared" ref="I26" si="38">IF(MONTH(H26)=MONTH($H$2),H26,"")</f>
        <v>45558</v>
      </c>
      <c r="J26" s="1"/>
      <c r="K26" s="7">
        <f t="shared" si="18"/>
        <v>45588</v>
      </c>
      <c r="L26" s="8">
        <f t="shared" si="3"/>
        <v>45588</v>
      </c>
      <c r="M26" s="1"/>
      <c r="N26" s="7">
        <f t="shared" si="18"/>
        <v>45619</v>
      </c>
      <c r="O26" s="8">
        <f t="shared" si="5"/>
        <v>45619</v>
      </c>
      <c r="P26" s="8"/>
      <c r="Q26" s="7">
        <f t="shared" si="18"/>
        <v>45649</v>
      </c>
      <c r="R26" s="8">
        <f t="shared" si="6"/>
        <v>45649</v>
      </c>
      <c r="S26" s="8"/>
      <c r="T26" s="7">
        <f t="shared" si="18"/>
        <v>45680</v>
      </c>
      <c r="U26" s="8">
        <f t="shared" si="7"/>
        <v>45680</v>
      </c>
      <c r="W26" s="7">
        <f t="shared" si="18"/>
        <v>45711</v>
      </c>
      <c r="X26" s="8">
        <f t="shared" si="8"/>
        <v>45711</v>
      </c>
      <c r="Z26" s="7">
        <f t="shared" si="18"/>
        <v>45739</v>
      </c>
      <c r="AA26" s="8">
        <f t="shared" si="9"/>
        <v>45739</v>
      </c>
      <c r="AC26" s="7">
        <f t="shared" si="18"/>
        <v>45770</v>
      </c>
      <c r="AD26" s="8">
        <f t="shared" si="10"/>
        <v>45770</v>
      </c>
      <c r="AF26" s="7">
        <f t="shared" si="18"/>
        <v>45800</v>
      </c>
      <c r="AG26" s="8">
        <f t="shared" si="11"/>
        <v>45800</v>
      </c>
      <c r="AI26" s="7">
        <f t="shared" si="18"/>
        <v>45831</v>
      </c>
      <c r="AJ26" s="8">
        <f t="shared" si="12"/>
        <v>45831</v>
      </c>
    </row>
    <row r="27" spans="2:36">
      <c r="B27" s="7">
        <f t="shared" si="13"/>
        <v>45497</v>
      </c>
      <c r="C27" s="8">
        <f t="shared" si="0"/>
        <v>45497</v>
      </c>
      <c r="D27" s="8"/>
      <c r="E27" s="7">
        <f t="shared" si="14"/>
        <v>45528</v>
      </c>
      <c r="F27" s="8">
        <f t="shared" si="1"/>
        <v>45528</v>
      </c>
      <c r="G27" s="1"/>
      <c r="H27" s="7">
        <f t="shared" si="15"/>
        <v>45559</v>
      </c>
      <c r="I27" s="8">
        <f t="shared" ref="I27" si="39">IF(MONTH(H27)=MONTH($H$2),H27,"")</f>
        <v>45559</v>
      </c>
      <c r="J27" s="1"/>
      <c r="K27" s="7">
        <f t="shared" si="18"/>
        <v>45589</v>
      </c>
      <c r="L27" s="8">
        <f t="shared" si="3"/>
        <v>45589</v>
      </c>
      <c r="M27" s="1"/>
      <c r="N27" s="7">
        <f t="shared" si="18"/>
        <v>45620</v>
      </c>
      <c r="O27" s="8">
        <f t="shared" si="5"/>
        <v>45620</v>
      </c>
      <c r="P27" s="8"/>
      <c r="Q27" s="7">
        <f t="shared" si="18"/>
        <v>45650</v>
      </c>
      <c r="R27" s="8">
        <f t="shared" si="6"/>
        <v>45650</v>
      </c>
      <c r="S27" s="8"/>
      <c r="T27" s="7">
        <f t="shared" si="18"/>
        <v>45681</v>
      </c>
      <c r="U27" s="8">
        <f t="shared" si="7"/>
        <v>45681</v>
      </c>
      <c r="W27" s="7">
        <f t="shared" si="18"/>
        <v>45712</v>
      </c>
      <c r="X27" s="8">
        <f t="shared" si="8"/>
        <v>45712</v>
      </c>
      <c r="Z27" s="7">
        <f t="shared" si="18"/>
        <v>45740</v>
      </c>
      <c r="AA27" s="8">
        <f t="shared" si="9"/>
        <v>45740</v>
      </c>
      <c r="AC27" s="7">
        <f t="shared" si="18"/>
        <v>45771</v>
      </c>
      <c r="AD27" s="8">
        <f t="shared" si="10"/>
        <v>45771</v>
      </c>
      <c r="AF27" s="7">
        <f t="shared" si="18"/>
        <v>45801</v>
      </c>
      <c r="AG27" s="8">
        <f t="shared" si="11"/>
        <v>45801</v>
      </c>
      <c r="AI27" s="7">
        <f t="shared" si="18"/>
        <v>45832</v>
      </c>
      <c r="AJ27" s="8">
        <f t="shared" si="12"/>
        <v>45832</v>
      </c>
    </row>
    <row r="28" spans="2:36">
      <c r="B28" s="7">
        <f t="shared" si="13"/>
        <v>45498</v>
      </c>
      <c r="C28" s="8">
        <f t="shared" si="0"/>
        <v>45498</v>
      </c>
      <c r="D28" s="8"/>
      <c r="E28" s="7">
        <f t="shared" si="14"/>
        <v>45529</v>
      </c>
      <c r="F28" s="8">
        <f t="shared" si="1"/>
        <v>45529</v>
      </c>
      <c r="G28" s="1"/>
      <c r="H28" s="7">
        <f t="shared" si="15"/>
        <v>45560</v>
      </c>
      <c r="I28" s="8">
        <f t="shared" ref="I28" si="40">IF(MONTH(H28)=MONTH($H$2),H28,"")</f>
        <v>45560</v>
      </c>
      <c r="J28" s="1"/>
      <c r="K28" s="7">
        <f t="shared" si="18"/>
        <v>45590</v>
      </c>
      <c r="L28" s="8">
        <f t="shared" si="3"/>
        <v>45590</v>
      </c>
      <c r="M28" s="1"/>
      <c r="N28" s="7">
        <f t="shared" si="18"/>
        <v>45621</v>
      </c>
      <c r="O28" s="8">
        <f t="shared" si="5"/>
        <v>45621</v>
      </c>
      <c r="P28" s="8"/>
      <c r="Q28" s="7">
        <f t="shared" si="18"/>
        <v>45651</v>
      </c>
      <c r="R28" s="8">
        <f t="shared" si="6"/>
        <v>45651</v>
      </c>
      <c r="S28" s="8"/>
      <c r="T28" s="7">
        <f t="shared" si="18"/>
        <v>45682</v>
      </c>
      <c r="U28" s="8">
        <f t="shared" si="7"/>
        <v>45682</v>
      </c>
      <c r="W28" s="7">
        <f t="shared" si="18"/>
        <v>45713</v>
      </c>
      <c r="X28" s="8">
        <f t="shared" si="8"/>
        <v>45713</v>
      </c>
      <c r="Z28" s="7">
        <f t="shared" si="18"/>
        <v>45741</v>
      </c>
      <c r="AA28" s="8">
        <f t="shared" si="9"/>
        <v>45741</v>
      </c>
      <c r="AC28" s="7">
        <f t="shared" si="18"/>
        <v>45772</v>
      </c>
      <c r="AD28" s="8">
        <f t="shared" si="10"/>
        <v>45772</v>
      </c>
      <c r="AF28" s="7">
        <f t="shared" si="18"/>
        <v>45802</v>
      </c>
      <c r="AG28" s="8">
        <f t="shared" si="11"/>
        <v>45802</v>
      </c>
      <c r="AI28" s="7">
        <f t="shared" si="18"/>
        <v>45833</v>
      </c>
      <c r="AJ28" s="8">
        <f t="shared" si="12"/>
        <v>45833</v>
      </c>
    </row>
    <row r="29" spans="2:36">
      <c r="B29" s="7">
        <f t="shared" si="13"/>
        <v>45499</v>
      </c>
      <c r="C29" s="8">
        <f t="shared" si="0"/>
        <v>45499</v>
      </c>
      <c r="D29" s="8"/>
      <c r="E29" s="7">
        <f t="shared" si="14"/>
        <v>45530</v>
      </c>
      <c r="F29" s="8">
        <f t="shared" si="1"/>
        <v>45530</v>
      </c>
      <c r="G29" s="1"/>
      <c r="H29" s="7">
        <f t="shared" si="15"/>
        <v>45561</v>
      </c>
      <c r="I29" s="8">
        <f t="shared" ref="I29" si="41">IF(MONTH(H29)=MONTH($H$2),H29,"")</f>
        <v>45561</v>
      </c>
      <c r="J29" s="1"/>
      <c r="K29" s="7">
        <f t="shared" si="18"/>
        <v>45591</v>
      </c>
      <c r="L29" s="8">
        <f t="shared" si="3"/>
        <v>45591</v>
      </c>
      <c r="M29" s="1"/>
      <c r="N29" s="7">
        <f t="shared" si="18"/>
        <v>45622</v>
      </c>
      <c r="O29" s="8">
        <f t="shared" si="5"/>
        <v>45622</v>
      </c>
      <c r="P29" s="8"/>
      <c r="Q29" s="7">
        <f t="shared" si="18"/>
        <v>45652</v>
      </c>
      <c r="R29" s="8">
        <f t="shared" si="6"/>
        <v>45652</v>
      </c>
      <c r="S29" s="8"/>
      <c r="T29" s="7">
        <f t="shared" si="18"/>
        <v>45683</v>
      </c>
      <c r="U29" s="8">
        <f t="shared" si="7"/>
        <v>45683</v>
      </c>
      <c r="W29" s="7">
        <f t="shared" si="18"/>
        <v>45714</v>
      </c>
      <c r="X29" s="8">
        <f t="shared" si="8"/>
        <v>45714</v>
      </c>
      <c r="Z29" s="7">
        <f t="shared" si="18"/>
        <v>45742</v>
      </c>
      <c r="AA29" s="8">
        <f t="shared" si="9"/>
        <v>45742</v>
      </c>
      <c r="AC29" s="7">
        <f t="shared" si="18"/>
        <v>45773</v>
      </c>
      <c r="AD29" s="8">
        <f t="shared" si="10"/>
        <v>45773</v>
      </c>
      <c r="AF29" s="7">
        <f t="shared" si="18"/>
        <v>45803</v>
      </c>
      <c r="AG29" s="8">
        <f t="shared" si="11"/>
        <v>45803</v>
      </c>
      <c r="AI29" s="7">
        <f t="shared" si="18"/>
        <v>45834</v>
      </c>
      <c r="AJ29" s="8">
        <f t="shared" si="12"/>
        <v>45834</v>
      </c>
    </row>
    <row r="30" spans="2:36">
      <c r="B30" s="7">
        <f t="shared" si="13"/>
        <v>45500</v>
      </c>
      <c r="C30" s="8">
        <f t="shared" si="0"/>
        <v>45500</v>
      </c>
      <c r="D30" s="8"/>
      <c r="E30" s="7">
        <f t="shared" si="14"/>
        <v>45531</v>
      </c>
      <c r="F30" s="8">
        <f t="shared" si="1"/>
        <v>45531</v>
      </c>
      <c r="G30" s="1"/>
      <c r="H30" s="7">
        <f t="shared" si="15"/>
        <v>45562</v>
      </c>
      <c r="I30" s="8">
        <f t="shared" ref="I30" si="42">IF(MONTH(H30)=MONTH($H$2),H30,"")</f>
        <v>45562</v>
      </c>
      <c r="J30" s="1"/>
      <c r="K30" s="7">
        <f t="shared" si="18"/>
        <v>45592</v>
      </c>
      <c r="L30" s="8">
        <f t="shared" si="3"/>
        <v>45592</v>
      </c>
      <c r="M30" s="1"/>
      <c r="N30" s="7">
        <f t="shared" si="18"/>
        <v>45623</v>
      </c>
      <c r="O30" s="8">
        <f t="shared" si="5"/>
        <v>45623</v>
      </c>
      <c r="P30" s="8"/>
      <c r="Q30" s="7">
        <f t="shared" si="18"/>
        <v>45653</v>
      </c>
      <c r="R30" s="8">
        <f t="shared" si="6"/>
        <v>45653</v>
      </c>
      <c r="S30" s="8"/>
      <c r="T30" s="7">
        <f t="shared" si="18"/>
        <v>45684</v>
      </c>
      <c r="U30" s="8">
        <f t="shared" si="7"/>
        <v>45684</v>
      </c>
      <c r="W30" s="7">
        <f t="shared" si="18"/>
        <v>45715</v>
      </c>
      <c r="X30" s="8">
        <f t="shared" si="8"/>
        <v>45715</v>
      </c>
      <c r="Z30" s="7">
        <f t="shared" si="18"/>
        <v>45743</v>
      </c>
      <c r="AA30" s="8">
        <f t="shared" si="9"/>
        <v>45743</v>
      </c>
      <c r="AC30" s="7">
        <f t="shared" si="18"/>
        <v>45774</v>
      </c>
      <c r="AD30" s="8">
        <f t="shared" si="10"/>
        <v>45774</v>
      </c>
      <c r="AF30" s="7">
        <f t="shared" si="18"/>
        <v>45804</v>
      </c>
      <c r="AG30" s="8">
        <f t="shared" si="11"/>
        <v>45804</v>
      </c>
      <c r="AI30" s="7">
        <f t="shared" si="18"/>
        <v>45835</v>
      </c>
      <c r="AJ30" s="8">
        <f t="shared" si="12"/>
        <v>45835</v>
      </c>
    </row>
    <row r="31" spans="2:36">
      <c r="B31" s="7">
        <f t="shared" si="13"/>
        <v>45501</v>
      </c>
      <c r="C31" s="8">
        <f t="shared" si="0"/>
        <v>45501</v>
      </c>
      <c r="D31" s="8"/>
      <c r="E31" s="7">
        <f t="shared" si="14"/>
        <v>45532</v>
      </c>
      <c r="F31" s="8">
        <f t="shared" si="1"/>
        <v>45532</v>
      </c>
      <c r="G31" s="1"/>
      <c r="H31" s="7">
        <f t="shared" si="15"/>
        <v>45563</v>
      </c>
      <c r="I31" s="8">
        <f t="shared" ref="I31:I34" si="43">IF(MONTH(H31)=MONTH($H$2),H31,"")</f>
        <v>45563</v>
      </c>
      <c r="J31" s="1"/>
      <c r="K31" s="7">
        <f t="shared" si="18"/>
        <v>45593</v>
      </c>
      <c r="L31" s="8">
        <f t="shared" si="3"/>
        <v>45593</v>
      </c>
      <c r="M31" s="1"/>
      <c r="N31" s="7">
        <f t="shared" si="18"/>
        <v>45624</v>
      </c>
      <c r="O31" s="8">
        <f t="shared" si="5"/>
        <v>45624</v>
      </c>
      <c r="P31" s="8"/>
      <c r="Q31" s="7">
        <f t="shared" si="18"/>
        <v>45654</v>
      </c>
      <c r="R31" s="8">
        <f t="shared" si="6"/>
        <v>45654</v>
      </c>
      <c r="S31" s="8"/>
      <c r="T31" s="7">
        <f t="shared" si="18"/>
        <v>45685</v>
      </c>
      <c r="U31" s="8">
        <f t="shared" si="7"/>
        <v>45685</v>
      </c>
      <c r="W31" s="7">
        <f t="shared" si="18"/>
        <v>45716</v>
      </c>
      <c r="X31" s="8">
        <f t="shared" si="8"/>
        <v>45716</v>
      </c>
      <c r="Z31" s="7">
        <f t="shared" si="18"/>
        <v>45744</v>
      </c>
      <c r="AA31" s="8">
        <f t="shared" si="9"/>
        <v>45744</v>
      </c>
      <c r="AC31" s="7">
        <f t="shared" si="18"/>
        <v>45775</v>
      </c>
      <c r="AD31" s="8">
        <f t="shared" si="10"/>
        <v>45775</v>
      </c>
      <c r="AF31" s="7">
        <f t="shared" si="18"/>
        <v>45805</v>
      </c>
      <c r="AG31" s="8">
        <f t="shared" si="11"/>
        <v>45805</v>
      </c>
      <c r="AI31" s="7">
        <f t="shared" si="18"/>
        <v>45836</v>
      </c>
      <c r="AJ31" s="8">
        <f t="shared" si="12"/>
        <v>45836</v>
      </c>
    </row>
    <row r="32" spans="2:36">
      <c r="B32" s="7">
        <f t="shared" si="13"/>
        <v>45502</v>
      </c>
      <c r="C32" s="8">
        <f t="shared" si="0"/>
        <v>45502</v>
      </c>
      <c r="D32" s="8"/>
      <c r="E32" s="7">
        <f t="shared" si="14"/>
        <v>45533</v>
      </c>
      <c r="F32" s="8">
        <f t="shared" si="1"/>
        <v>45533</v>
      </c>
      <c r="G32" s="1"/>
      <c r="H32" s="7">
        <f t="shared" si="15"/>
        <v>45564</v>
      </c>
      <c r="I32" s="8">
        <f t="shared" si="43"/>
        <v>45564</v>
      </c>
      <c r="J32" s="1"/>
      <c r="K32" s="7">
        <f t="shared" si="18"/>
        <v>45594</v>
      </c>
      <c r="L32" s="8">
        <f t="shared" ref="L32:L34" si="44">IF(MONTH(K32)=MONTH($K$2),K32,"")</f>
        <v>45594</v>
      </c>
      <c r="M32" s="1"/>
      <c r="N32" s="7">
        <f t="shared" si="18"/>
        <v>45625</v>
      </c>
      <c r="O32" s="8">
        <f t="shared" ref="O32:O34" si="45">IF(MONTH(N32)=MONTH($N$2),N32,"")</f>
        <v>45625</v>
      </c>
      <c r="P32" s="8"/>
      <c r="Q32" s="7">
        <f t="shared" si="18"/>
        <v>45655</v>
      </c>
      <c r="R32" s="8">
        <f t="shared" si="6"/>
        <v>45655</v>
      </c>
      <c r="S32" s="8"/>
      <c r="T32" s="7">
        <f t="shared" si="18"/>
        <v>45686</v>
      </c>
      <c r="U32" s="8">
        <f t="shared" si="7"/>
        <v>45686</v>
      </c>
      <c r="W32" s="7">
        <f t="shared" si="18"/>
        <v>45717</v>
      </c>
      <c r="X32" s="8" t="str">
        <f t="shared" si="8"/>
        <v/>
      </c>
      <c r="Z32" s="7">
        <f t="shared" si="18"/>
        <v>45745</v>
      </c>
      <c r="AA32" s="8">
        <f t="shared" si="9"/>
        <v>45745</v>
      </c>
      <c r="AC32" s="7">
        <f t="shared" si="18"/>
        <v>45776</v>
      </c>
      <c r="AD32" s="8">
        <f t="shared" si="10"/>
        <v>45776</v>
      </c>
      <c r="AF32" s="7">
        <f t="shared" si="18"/>
        <v>45806</v>
      </c>
      <c r="AG32" s="8">
        <f t="shared" si="11"/>
        <v>45806</v>
      </c>
      <c r="AI32" s="7">
        <f t="shared" si="18"/>
        <v>45837</v>
      </c>
      <c r="AJ32" s="8">
        <f t="shared" si="12"/>
        <v>45837</v>
      </c>
    </row>
    <row r="33" spans="2:36">
      <c r="B33" s="7">
        <f t="shared" si="13"/>
        <v>45503</v>
      </c>
      <c r="C33" s="8">
        <f t="shared" si="0"/>
        <v>45503</v>
      </c>
      <c r="D33" s="8"/>
      <c r="E33" s="7">
        <f t="shared" si="14"/>
        <v>45534</v>
      </c>
      <c r="F33" s="8">
        <f t="shared" si="1"/>
        <v>45534</v>
      </c>
      <c r="G33" s="1"/>
      <c r="H33" s="7">
        <f t="shared" si="15"/>
        <v>45565</v>
      </c>
      <c r="I33" s="8">
        <f t="shared" si="43"/>
        <v>45565</v>
      </c>
      <c r="J33" s="1"/>
      <c r="K33" s="7">
        <f t="shared" si="18"/>
        <v>45595</v>
      </c>
      <c r="L33" s="8">
        <f t="shared" si="44"/>
        <v>45595</v>
      </c>
      <c r="M33" s="1"/>
      <c r="N33" s="7">
        <f t="shared" si="18"/>
        <v>45626</v>
      </c>
      <c r="O33" s="8">
        <f t="shared" si="45"/>
        <v>45626</v>
      </c>
      <c r="P33" s="8"/>
      <c r="Q33" s="7">
        <f t="shared" si="18"/>
        <v>45656</v>
      </c>
      <c r="R33" s="8">
        <f t="shared" si="6"/>
        <v>45656</v>
      </c>
      <c r="S33" s="8"/>
      <c r="T33" s="7">
        <f t="shared" si="18"/>
        <v>45687</v>
      </c>
      <c r="U33" s="8">
        <f t="shared" si="7"/>
        <v>45687</v>
      </c>
      <c r="W33" s="7">
        <f t="shared" si="18"/>
        <v>45718</v>
      </c>
      <c r="X33" s="8" t="str">
        <f t="shared" si="8"/>
        <v/>
      </c>
      <c r="Z33" s="7">
        <f t="shared" si="18"/>
        <v>45746</v>
      </c>
      <c r="AA33" s="8">
        <f t="shared" si="9"/>
        <v>45746</v>
      </c>
      <c r="AC33" s="7">
        <f t="shared" si="18"/>
        <v>45777</v>
      </c>
      <c r="AD33" s="8">
        <f t="shared" si="10"/>
        <v>45777</v>
      </c>
      <c r="AF33" s="7">
        <f t="shared" si="18"/>
        <v>45807</v>
      </c>
      <c r="AG33" s="8">
        <f t="shared" si="11"/>
        <v>45807</v>
      </c>
      <c r="AI33" s="7">
        <f t="shared" si="18"/>
        <v>45838</v>
      </c>
      <c r="AJ33" s="8">
        <f t="shared" si="12"/>
        <v>45838</v>
      </c>
    </row>
    <row r="34" spans="2:36">
      <c r="B34" s="7">
        <f t="shared" si="13"/>
        <v>45504</v>
      </c>
      <c r="C34" s="8">
        <f t="shared" si="0"/>
        <v>45504</v>
      </c>
      <c r="D34" s="8"/>
      <c r="E34" s="7">
        <f t="shared" si="14"/>
        <v>45535</v>
      </c>
      <c r="F34" s="8">
        <f t="shared" si="1"/>
        <v>45535</v>
      </c>
      <c r="G34" s="1"/>
      <c r="H34" s="7">
        <f t="shared" si="15"/>
        <v>45566</v>
      </c>
      <c r="I34" s="8" t="str">
        <f t="shared" si="43"/>
        <v/>
      </c>
      <c r="J34" s="1"/>
      <c r="K34" s="7">
        <f t="shared" si="18"/>
        <v>45596</v>
      </c>
      <c r="L34" s="8">
        <f t="shared" si="44"/>
        <v>45596</v>
      </c>
      <c r="M34" s="1"/>
      <c r="N34" s="7">
        <f t="shared" si="18"/>
        <v>45627</v>
      </c>
      <c r="O34" s="8" t="str">
        <f t="shared" si="45"/>
        <v/>
      </c>
      <c r="P34" s="8"/>
      <c r="Q34" s="7">
        <f t="shared" si="18"/>
        <v>45657</v>
      </c>
      <c r="R34" s="8">
        <f t="shared" si="6"/>
        <v>45657</v>
      </c>
      <c r="S34" s="8"/>
      <c r="T34" s="7">
        <f t="shared" si="18"/>
        <v>45688</v>
      </c>
      <c r="U34" s="8">
        <f t="shared" si="7"/>
        <v>45688</v>
      </c>
      <c r="W34" s="7">
        <f t="shared" si="18"/>
        <v>45719</v>
      </c>
      <c r="X34" s="8" t="str">
        <f t="shared" si="8"/>
        <v/>
      </c>
      <c r="Z34" s="7">
        <f t="shared" si="18"/>
        <v>45747</v>
      </c>
      <c r="AA34" s="8">
        <f t="shared" si="9"/>
        <v>45747</v>
      </c>
      <c r="AC34" s="7">
        <f t="shared" si="18"/>
        <v>45778</v>
      </c>
      <c r="AD34" s="8" t="str">
        <f t="shared" si="10"/>
        <v/>
      </c>
      <c r="AF34" s="7">
        <f t="shared" si="18"/>
        <v>45808</v>
      </c>
      <c r="AG34" s="8">
        <f t="shared" si="11"/>
        <v>45808</v>
      </c>
      <c r="AI34" s="7">
        <f t="shared" si="18"/>
        <v>45839</v>
      </c>
      <c r="AJ34" s="8" t="str">
        <f t="shared" si="12"/>
        <v/>
      </c>
    </row>
    <row r="35" spans="2:36">
      <c r="B35" s="8"/>
    </row>
  </sheetData>
  <sheetProtection algorithmName="SHA-512" hashValue="/TbBNTJwHqlV30kYPBWOiVTlzxSu1VsQcmkM40N+xqOfxSNcWKwMiyj/8yf8toEnx0zyU79wihLn/JDkF4kxBQ==" saltValue="/5XcXdJ57TAzEEvHN2fIcA==" spinCount="100000" sheet="1" objects="1" scenarios="1" selectLockedCells="1" selectUn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</vt:lpstr>
      <vt:lpstr>Calendario</vt:lpstr>
      <vt:lpstr>Instrucciones</vt:lpstr>
      <vt:lpstr>Servicio1</vt:lpstr>
      <vt:lpstr>Servicio2</vt:lpstr>
      <vt:lpstr>Servicio3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Antonio Gessi</cp:lastModifiedBy>
  <cp:lastPrinted>2024-09-07T09:29:12Z</cp:lastPrinted>
  <dcterms:created xsi:type="dcterms:W3CDTF">2023-03-14T15:34:00Z</dcterms:created>
  <dcterms:modified xsi:type="dcterms:W3CDTF">2025-05-09T09:48:51Z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FEBD20F89856404882C9DE8DD68922D5</vt:lpwstr>
  </property>
  <property fmtid="{D5CDD505-2E9C-101B-9397-08002B2CF9AE}" pid="3" name="KSOProductBuildVer">
    <vt:lpwstr>1033-11.2.0.11074</vt:lpwstr>
  </property>
</Properties>
</file>